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0116"/>
  <workbookPr filterPrivacy="1" codeName="ThisWorkbook"/>
  <bookViews>
    <workbookView xWindow="0" yWindow="460" windowWidth="28800" windowHeight="16300" tabRatio="850" firstSheet="22" activeTab="37"/>
  </bookViews>
  <sheets>
    <sheet name="Branch ATM_1" sheetId="3" r:id="rId1"/>
    <sheet name="CD Ratio_2" sheetId="7" r:id="rId2"/>
    <sheet name="CD Ratio_3" sheetId="9" r:id="rId3"/>
    <sheet name="CD Ratio_Dist_3(i)" sheetId="112" state="hidden" r:id="rId4"/>
    <sheet name="OutstandingAgri_4" sheetId="104" r:id="rId5"/>
    <sheet name="MSMEoutstanding_5" sheetId="103" r:id="rId6"/>
    <sheet name="Pri Sec_outstanding_6" sheetId="107" r:id="rId7"/>
    <sheet name="Weaker Sec_7" sheetId="106" r:id="rId8"/>
    <sheet name="NPS_OS_8" sheetId="105" r:id="rId9"/>
    <sheet name="ACP_Agri_9(i)" sheetId="73" r:id="rId10"/>
    <sheet name="ACP_Agri_9(ii)" sheetId="108" r:id="rId11"/>
    <sheet name="ACP_MSME_10" sheetId="93" r:id="rId12"/>
    <sheet name="ACP_PS_11(i)" sheetId="71" r:id="rId13"/>
    <sheet name="ACP_PS_11(ii)" sheetId="109" r:id="rId14"/>
    <sheet name="ACP_NPS_12" sheetId="110" r:id="rId15"/>
    <sheet name="NPA_13" sheetId="15" r:id="rId16"/>
    <sheet name="NPA_PS_14" sheetId="78" r:id="rId17"/>
    <sheet name="NPA_NPS_15" sheetId="85" r:id="rId18"/>
    <sheet name="NPA_Govt. Sch16" sheetId="77" r:id="rId19"/>
    <sheet name="KCC_17" sheetId="42" r:id="rId20"/>
    <sheet name="Education Loan_18" sheetId="111" r:id="rId21"/>
    <sheet name="SHGs_19" sheetId="113" r:id="rId22"/>
    <sheet name="Restructured Acs_33" sheetId="101" state="hidden" r:id="rId23"/>
    <sheet name="Minority_OS_20" sheetId="114" r:id="rId24"/>
    <sheet name="Minority_Disb_21" sheetId="115" r:id="rId25"/>
    <sheet name="SCST_OS_22" sheetId="116" r:id="rId26"/>
    <sheet name="SCST_Disb_23" sheetId="117" r:id="rId27"/>
    <sheet name="Women_24" sheetId="118" r:id="rId28"/>
    <sheet name="PMJDY_33" sheetId="129" state="hidden" r:id="rId29"/>
    <sheet name="PMJDY_25" sheetId="130" r:id="rId30"/>
    <sheet name="APY_26" sheetId="131" state="hidden" r:id="rId31"/>
    <sheet name="SSS_27" sheetId="132" state="hidden" r:id="rId32"/>
    <sheet name="RSETIs_28" sheetId="133" r:id="rId33"/>
    <sheet name="MUDRA_29" sheetId="134" r:id="rId34"/>
    <sheet name="SUI_30_Bank" sheetId="135" r:id="rId35"/>
    <sheet name="PMAY_31" sheetId="137" r:id="rId36"/>
    <sheet name="PMJJBY &amp; PMSBY_32" sheetId="138" r:id="rId37"/>
    <sheet name="Aadh_Auh_33" sheetId="139" r:id="rId38"/>
    <sheet name="Aadhaar Auth_31" sheetId="136" state="hidden" r:id="rId39"/>
  </sheets>
  <definedNames>
    <definedName name="_xlnm._FilterDatabase" localSheetId="9" hidden="1">'ACP_Agri_9(i)'!$H$5:$K$59</definedName>
    <definedName name="_xlnm._FilterDatabase" localSheetId="10" hidden="1">'ACP_Agri_9(ii)'!$M$5:$P$59</definedName>
    <definedName name="_xlnm._FilterDatabase" localSheetId="11" hidden="1">ACP_MSME_10!$C$5:$P$59</definedName>
    <definedName name="_xlnm._FilterDatabase" localSheetId="13" hidden="1">'ACP_PS_11(ii)'!$S$5:$T$59</definedName>
    <definedName name="_xlnm._FilterDatabase" localSheetId="1" hidden="1">'CD Ratio_2'!$F$5:$H$59</definedName>
    <definedName name="_xlnm._FilterDatabase" localSheetId="2" hidden="1">'CD Ratio_3'!$C$5:$N$60</definedName>
    <definedName name="_xlnm._FilterDatabase" localSheetId="3" hidden="1">'CD Ratio_Dist_3(i)'!$C$5:$H$56</definedName>
    <definedName name="_xlnm._FilterDatabase" localSheetId="20" hidden="1">'Education Loan_18'!$A$5:$Q$6</definedName>
    <definedName name="_xlnm._FilterDatabase" localSheetId="5" hidden="1">MSMEoutstanding_5!$C$5:$N$59</definedName>
    <definedName name="_xlnm._FilterDatabase" localSheetId="18" hidden="1">'NPA_Govt. Sch16'!$A$4:$V$59</definedName>
    <definedName name="_xlnm._FilterDatabase" localSheetId="8" hidden="1">NPS_OS_8!$C$5:$Z$59</definedName>
    <definedName name="_xlnm._FilterDatabase" localSheetId="4" hidden="1">OutstandingAgri_4!$C$5:$L$59</definedName>
    <definedName name="_xlnm._FilterDatabase" localSheetId="6" hidden="1">'Pri Sec_outstanding_6'!$C$5:$P$59</definedName>
    <definedName name="CompanyName">#REF!</definedName>
    <definedName name="CustomerLookup">'Branch ATM_1'!#REF!</definedName>
    <definedName name="Invoice_No">#REF!</definedName>
    <definedName name="InvoiceNoDetails">"InvoiceDetails[Invoice No]"</definedName>
    <definedName name="_xlnm.Print_Area" localSheetId="38">'Aadhaar Auth_31'!$A$1:$F$48</definedName>
    <definedName name="_xlnm.Print_Area" localSheetId="9">'ACP_Agri_9(i)'!$A$1:$L$61</definedName>
    <definedName name="_xlnm.Print_Area" localSheetId="10">'ACP_Agri_9(ii)'!$A$1:$Q$61</definedName>
    <definedName name="_xlnm.Print_Area" localSheetId="11">ACP_MSME_10!$A$1:$Q$61</definedName>
    <definedName name="_xlnm.Print_Area" localSheetId="14">ACP_NPS_12!$A$1:$Y$61</definedName>
    <definedName name="_xlnm.Print_Area" localSheetId="12">'ACP_PS_11(i)'!$A$1:$Q$61</definedName>
    <definedName name="_xlnm.Print_Area" localSheetId="13">'ACP_PS_11(ii)'!$A$1:$U$60</definedName>
    <definedName name="_xlnm.Print_Area" localSheetId="30">APY_26!$A$1:$E$52</definedName>
    <definedName name="_xlnm.Print_Area" localSheetId="0">'Branch ATM_1'!$A$1:$G$63</definedName>
    <definedName name="_xlnm.Print_Area" localSheetId="2">'CD Ratio_3'!$A$1:$J$65</definedName>
    <definedName name="_xlnm.Print_Area" localSheetId="3">'CD Ratio_Dist_3(i)'!$A$1:$H$57</definedName>
    <definedName name="_xlnm.Print_Area" localSheetId="20">'Education Loan_18'!$A$1:$Q$60</definedName>
    <definedName name="_xlnm.Print_Area" localSheetId="19">KCC_17!$A$1:$F$60</definedName>
    <definedName name="_xlnm.Print_Area" localSheetId="24">Minority_Disb_21!$A$1:$P$61</definedName>
    <definedName name="_xlnm.Print_Area" localSheetId="23">Minority_OS_20!$A$1:$P$61</definedName>
    <definedName name="_xlnm.Print_Area" localSheetId="5">MSMEoutstanding_5!$A$1:$O$61</definedName>
    <definedName name="_xlnm.Print_Area" localSheetId="33">MUDRA_29!$A$1:$J$57</definedName>
    <definedName name="_xlnm.Print_Area" localSheetId="15">NPA_13!$A$1:$G$60</definedName>
    <definedName name="_xlnm.Print_Area" localSheetId="18">'NPA_Govt. Sch16'!$A$1:$AA$61</definedName>
    <definedName name="_xlnm.Print_Area" localSheetId="17">NPA_NPS_15!$A$1:$L$61</definedName>
    <definedName name="_xlnm.Print_Area" localSheetId="16">NPA_PS_14!$A$1:$N$61</definedName>
    <definedName name="_xlnm.Print_Area" localSheetId="8">NPS_OS_8!$A$1:$V$60</definedName>
    <definedName name="_xlnm.Print_Area" localSheetId="4">OutstandingAgri_4!$A$1:$M$61</definedName>
    <definedName name="_xlnm.Print_Area" localSheetId="29">PMJDY_25!$A$1:$M$58</definedName>
    <definedName name="_xlnm.Print_Area" localSheetId="28">PMJDY_33!$A$1:$O$6</definedName>
    <definedName name="_xlnm.Print_Area" localSheetId="6">'Pri Sec_outstanding_6'!$A$1:$Q$61</definedName>
    <definedName name="_xlnm.Print_Area" localSheetId="32">RSETIs_28!$A$1:$U$56</definedName>
    <definedName name="_xlnm.Print_Area" localSheetId="26">SCST_Disb_23!$A$1:$F$60</definedName>
    <definedName name="_xlnm.Print_Area" localSheetId="25">SCST_OS_22!$A$1:$F$60</definedName>
    <definedName name="_xlnm.Print_Area" localSheetId="21">SHGs_19!$A$1:$J$60</definedName>
    <definedName name="_xlnm.Print_Area" localSheetId="31">SSS_27!$A$1:$E$47</definedName>
    <definedName name="_xlnm.Print_Area" localSheetId="34">SUI_30_Bank!$A$1:$J$56</definedName>
    <definedName name="_xlnm.Print_Area" localSheetId="7">'Weaker Sec_7'!$A$1:$S$61</definedName>
    <definedName name="_xlnm.Print_Area" localSheetId="27">Women_24!$A$1:$H$61</definedName>
    <definedName name="_xlnm.Print_Titles" localSheetId="0">'Branch ATM_1'!$3:$3</definedName>
    <definedName name="rngInvoice">#REF!</definedName>
  </definedNames>
  <calcPr calcId="162913"/>
</workbook>
</file>

<file path=xl/calcChain.xml><?xml version="1.0" encoding="utf-8"?>
<calcChain xmlns="http://schemas.openxmlformats.org/spreadsheetml/2006/main">
  <c r="C27" i="116" l="1"/>
  <c r="D27" i="116"/>
  <c r="E27" i="116"/>
  <c r="F27" i="116"/>
  <c r="C49" i="116"/>
  <c r="D49" i="116"/>
  <c r="E49" i="116"/>
  <c r="F49" i="116"/>
  <c r="F59" i="116" s="1"/>
  <c r="C53" i="116"/>
  <c r="D53" i="116"/>
  <c r="E53" i="116"/>
  <c r="F53" i="116"/>
  <c r="C58" i="116"/>
  <c r="D58" i="116"/>
  <c r="E58" i="116"/>
  <c r="F58" i="116"/>
  <c r="C59" i="116"/>
  <c r="D59" i="116"/>
  <c r="E59" i="116"/>
  <c r="J33" i="7"/>
  <c r="E5" i="138" l="1"/>
  <c r="E6" i="138"/>
  <c r="E55" i="138" s="1"/>
  <c r="E7" i="138"/>
  <c r="E8" i="138"/>
  <c r="E9" i="138"/>
  <c r="E10" i="138"/>
  <c r="E11" i="138"/>
  <c r="E12" i="138"/>
  <c r="E13" i="138"/>
  <c r="E14" i="138"/>
  <c r="E15" i="138"/>
  <c r="E16" i="138"/>
  <c r="E17" i="138"/>
  <c r="E18" i="138"/>
  <c r="E19" i="138"/>
  <c r="E20" i="138"/>
  <c r="E21" i="138"/>
  <c r="E22" i="138"/>
  <c r="E23" i="138"/>
  <c r="E24" i="138"/>
  <c r="E25" i="138"/>
  <c r="E26" i="138"/>
  <c r="E27" i="138"/>
  <c r="E28" i="138"/>
  <c r="E29" i="138"/>
  <c r="E30" i="138"/>
  <c r="E31" i="138"/>
  <c r="E32" i="138"/>
  <c r="E33" i="138"/>
  <c r="E34" i="138"/>
  <c r="E35" i="138"/>
  <c r="E36" i="138"/>
  <c r="E37" i="138"/>
  <c r="E38" i="138"/>
  <c r="E39" i="138"/>
  <c r="E40" i="138"/>
  <c r="E41" i="138"/>
  <c r="E42" i="138"/>
  <c r="E43" i="138"/>
  <c r="E44" i="138"/>
  <c r="E45" i="138"/>
  <c r="E46" i="138"/>
  <c r="E47" i="138"/>
  <c r="E48" i="138"/>
  <c r="E49" i="138"/>
  <c r="E50" i="138"/>
  <c r="E51" i="138"/>
  <c r="E52" i="138"/>
  <c r="E53" i="138"/>
  <c r="E54" i="138"/>
  <c r="E4" i="138"/>
  <c r="D55" i="138"/>
  <c r="C55" i="138"/>
  <c r="E66" i="137" l="1"/>
  <c r="D66" i="137"/>
  <c r="H55" i="135" l="1"/>
  <c r="G55" i="135"/>
  <c r="F55" i="135"/>
  <c r="E55" i="135"/>
  <c r="D55" i="135"/>
  <c r="C55" i="135"/>
  <c r="J54" i="135"/>
  <c r="I54" i="135"/>
  <c r="J53" i="135"/>
  <c r="I53" i="135"/>
  <c r="J52" i="135"/>
  <c r="I52" i="135"/>
  <c r="J51" i="135"/>
  <c r="I51" i="135"/>
  <c r="J50" i="135"/>
  <c r="I50" i="135"/>
  <c r="J49" i="135"/>
  <c r="I49" i="135"/>
  <c r="J48" i="135"/>
  <c r="I48" i="135"/>
  <c r="J47" i="135"/>
  <c r="I47" i="135"/>
  <c r="J46" i="135"/>
  <c r="I46" i="135"/>
  <c r="J45" i="135"/>
  <c r="I45" i="135"/>
  <c r="J44" i="135"/>
  <c r="I44" i="135"/>
  <c r="J43" i="135"/>
  <c r="I43" i="135"/>
  <c r="J42" i="135"/>
  <c r="I42" i="135"/>
  <c r="J41" i="135"/>
  <c r="I41" i="135"/>
  <c r="J40" i="135"/>
  <c r="I40" i="135"/>
  <c r="J39" i="135"/>
  <c r="I39" i="135"/>
  <c r="J38" i="135"/>
  <c r="I38" i="135"/>
  <c r="J37" i="135"/>
  <c r="I37" i="135"/>
  <c r="J36" i="135"/>
  <c r="I36" i="135"/>
  <c r="J35" i="135"/>
  <c r="I35" i="135"/>
  <c r="J34" i="135"/>
  <c r="I34" i="135"/>
  <c r="J33" i="135"/>
  <c r="I33" i="135"/>
  <c r="J32" i="135"/>
  <c r="I32" i="135"/>
  <c r="J31" i="135"/>
  <c r="I31" i="135"/>
  <c r="J30" i="135"/>
  <c r="I30" i="135"/>
  <c r="J29" i="135"/>
  <c r="I29" i="135"/>
  <c r="J28" i="135"/>
  <c r="I28" i="135"/>
  <c r="J27" i="135"/>
  <c r="I27" i="135"/>
  <c r="J26" i="135"/>
  <c r="I26" i="135"/>
  <c r="J25" i="135"/>
  <c r="I25" i="135"/>
  <c r="J24" i="135"/>
  <c r="I24" i="135"/>
  <c r="J23" i="135"/>
  <c r="I23" i="135"/>
  <c r="J22" i="135"/>
  <c r="I22" i="135"/>
  <c r="J21" i="135"/>
  <c r="I21" i="135"/>
  <c r="J20" i="135"/>
  <c r="I20" i="135"/>
  <c r="J19" i="135"/>
  <c r="I19" i="135"/>
  <c r="J18" i="135"/>
  <c r="I18" i="135"/>
  <c r="J17" i="135"/>
  <c r="I17" i="135"/>
  <c r="J16" i="135"/>
  <c r="I16" i="135"/>
  <c r="J15" i="135"/>
  <c r="I15" i="135"/>
  <c r="J14" i="135"/>
  <c r="I14" i="135"/>
  <c r="J13" i="135"/>
  <c r="I13" i="135"/>
  <c r="J12" i="135"/>
  <c r="I12" i="135"/>
  <c r="J11" i="135"/>
  <c r="I11" i="135"/>
  <c r="J10" i="135"/>
  <c r="I10" i="135"/>
  <c r="J9" i="135"/>
  <c r="I9" i="135"/>
  <c r="J8" i="135"/>
  <c r="I8" i="135"/>
  <c r="J7" i="135"/>
  <c r="I7" i="135"/>
  <c r="J6" i="135"/>
  <c r="I6" i="135"/>
  <c r="J5" i="135"/>
  <c r="I5" i="135"/>
  <c r="J55" i="135" l="1"/>
  <c r="I55" i="135"/>
  <c r="Z59" i="77" l="1"/>
  <c r="S58" i="77"/>
  <c r="S59" i="77" s="1"/>
  <c r="N58" i="77"/>
  <c r="N59" i="77" s="1"/>
  <c r="O58" i="77"/>
  <c r="O59" i="77" s="1"/>
  <c r="P58" i="77"/>
  <c r="P59" i="77" s="1"/>
  <c r="I58" i="77"/>
  <c r="I59" i="77" s="1"/>
  <c r="J58" i="77"/>
  <c r="J59" i="77" s="1"/>
  <c r="K58" i="77"/>
  <c r="K59" i="77" s="1"/>
  <c r="D58" i="77"/>
  <c r="D59" i="77" s="1"/>
  <c r="E58" i="77"/>
  <c r="E59" i="77" s="1"/>
  <c r="F58" i="77"/>
  <c r="F59" i="77" s="1"/>
  <c r="X53" i="77"/>
  <c r="Y53" i="77"/>
  <c r="Z53" i="77"/>
  <c r="S53" i="77"/>
  <c r="N53" i="77"/>
  <c r="O53" i="77"/>
  <c r="P53" i="77"/>
  <c r="I53" i="77"/>
  <c r="J53" i="77"/>
  <c r="K53" i="77"/>
  <c r="D53" i="77"/>
  <c r="E53" i="77"/>
  <c r="F53" i="77"/>
  <c r="S49" i="77"/>
  <c r="N49" i="77"/>
  <c r="O49" i="77"/>
  <c r="P49" i="77"/>
  <c r="I49" i="77"/>
  <c r="J49" i="77"/>
  <c r="K49" i="77"/>
  <c r="D49" i="77"/>
  <c r="E49" i="77"/>
  <c r="F49" i="77"/>
  <c r="S27" i="77"/>
  <c r="N27" i="77"/>
  <c r="O27" i="77"/>
  <c r="P27" i="77"/>
  <c r="I27" i="77"/>
  <c r="J27" i="77"/>
  <c r="K27" i="77"/>
  <c r="D27" i="77"/>
  <c r="E27" i="77"/>
  <c r="F27" i="77"/>
  <c r="X58" i="77"/>
  <c r="X59" i="77" s="1"/>
  <c r="Y58" i="77"/>
  <c r="Y59" i="77" s="1"/>
  <c r="Z58" i="77"/>
  <c r="W58" i="77"/>
  <c r="X27" i="77"/>
  <c r="Y27" i="77"/>
  <c r="Z27" i="77"/>
  <c r="W27" i="77"/>
  <c r="X49" i="77"/>
  <c r="Y49" i="77"/>
  <c r="Z49" i="77"/>
  <c r="W49" i="77"/>
  <c r="H58" i="7" l="1"/>
  <c r="H53" i="7"/>
  <c r="H49" i="7"/>
  <c r="H27" i="7"/>
  <c r="G58" i="7"/>
  <c r="G53" i="7"/>
  <c r="G49" i="7"/>
  <c r="G27" i="7"/>
  <c r="D58" i="7"/>
  <c r="D53" i="7"/>
  <c r="D49" i="7"/>
  <c r="D27" i="7"/>
  <c r="D59" i="7" s="1"/>
  <c r="E58" i="7"/>
  <c r="E53" i="7"/>
  <c r="E49" i="7"/>
  <c r="E27" i="7"/>
  <c r="K51" i="104"/>
  <c r="K52" i="104"/>
  <c r="K50" i="104"/>
  <c r="E59" i="7" l="1"/>
  <c r="G59" i="7"/>
  <c r="H59" i="7"/>
  <c r="L56" i="130"/>
  <c r="K56" i="130"/>
  <c r="J56" i="130"/>
  <c r="H56" i="130"/>
  <c r="I56" i="130" s="1"/>
  <c r="G56" i="130"/>
  <c r="F56" i="130"/>
  <c r="E56" i="130"/>
  <c r="D56" i="130"/>
  <c r="C56" i="130"/>
  <c r="M55" i="130"/>
  <c r="I55" i="130"/>
  <c r="M54" i="130"/>
  <c r="I54" i="130"/>
  <c r="M53" i="130"/>
  <c r="I53" i="130"/>
  <c r="M52" i="130"/>
  <c r="I52" i="130"/>
  <c r="M51" i="130"/>
  <c r="I51" i="130"/>
  <c r="M50" i="130"/>
  <c r="I50" i="130"/>
  <c r="M49" i="130"/>
  <c r="I49" i="130"/>
  <c r="M48" i="130"/>
  <c r="I48" i="130"/>
  <c r="M47" i="130"/>
  <c r="I47" i="130"/>
  <c r="M46" i="130"/>
  <c r="I46" i="130"/>
  <c r="M45" i="130"/>
  <c r="I45" i="130"/>
  <c r="M44" i="130"/>
  <c r="I44" i="130"/>
  <c r="M43" i="130"/>
  <c r="I43" i="130"/>
  <c r="M42" i="130"/>
  <c r="I42" i="130"/>
  <c r="M41" i="130"/>
  <c r="I41" i="130"/>
  <c r="M40" i="130"/>
  <c r="I40" i="130"/>
  <c r="M39" i="130"/>
  <c r="I39" i="130"/>
  <c r="M38" i="130"/>
  <c r="I38" i="130"/>
  <c r="M37" i="130"/>
  <c r="I37" i="130"/>
  <c r="M36" i="130"/>
  <c r="I36" i="130"/>
  <c r="M35" i="130"/>
  <c r="I35" i="130"/>
  <c r="M34" i="130"/>
  <c r="I34" i="130"/>
  <c r="M33" i="130"/>
  <c r="I33" i="130"/>
  <c r="M32" i="130"/>
  <c r="I32" i="130"/>
  <c r="M31" i="130"/>
  <c r="I31" i="130"/>
  <c r="M30" i="130"/>
  <c r="I30" i="130"/>
  <c r="M29" i="130"/>
  <c r="I29" i="130"/>
  <c r="M28" i="130"/>
  <c r="I28" i="130"/>
  <c r="M27" i="130"/>
  <c r="I27" i="130"/>
  <c r="M26" i="130"/>
  <c r="I26" i="130"/>
  <c r="M25" i="130"/>
  <c r="I25" i="130"/>
  <c r="M24" i="130"/>
  <c r="I24" i="130"/>
  <c r="M23" i="130"/>
  <c r="I23" i="130"/>
  <c r="M22" i="130"/>
  <c r="I22" i="130"/>
  <c r="M21" i="130"/>
  <c r="I21" i="130"/>
  <c r="M20" i="130"/>
  <c r="I20" i="130"/>
  <c r="M19" i="130"/>
  <c r="I19" i="130"/>
  <c r="M18" i="130"/>
  <c r="I18" i="130"/>
  <c r="M17" i="130"/>
  <c r="I17" i="130"/>
  <c r="M16" i="130"/>
  <c r="I16" i="130"/>
  <c r="M15" i="130"/>
  <c r="I15" i="130"/>
  <c r="M14" i="130"/>
  <c r="I14" i="130"/>
  <c r="M13" i="130"/>
  <c r="I13" i="130"/>
  <c r="M12" i="130"/>
  <c r="I12" i="130"/>
  <c r="M11" i="130"/>
  <c r="I11" i="130"/>
  <c r="M10" i="130"/>
  <c r="I10" i="130"/>
  <c r="M9" i="130"/>
  <c r="I9" i="130"/>
  <c r="M8" i="130"/>
  <c r="I8" i="130"/>
  <c r="M7" i="130"/>
  <c r="I7" i="130"/>
  <c r="M6" i="130"/>
  <c r="I6" i="130"/>
  <c r="M5" i="130"/>
  <c r="I5" i="130"/>
  <c r="M56" i="130" l="1"/>
  <c r="D55" i="133"/>
  <c r="C55" i="133"/>
  <c r="K58" i="106" l="1"/>
  <c r="L58" i="106"/>
  <c r="M58" i="106"/>
  <c r="N58" i="106"/>
  <c r="O58" i="106"/>
  <c r="P58" i="106"/>
  <c r="K53" i="106"/>
  <c r="L53" i="106"/>
  <c r="M53" i="106"/>
  <c r="N53" i="106"/>
  <c r="O53" i="106"/>
  <c r="P53" i="106"/>
  <c r="K49" i="106"/>
  <c r="L49" i="106"/>
  <c r="M49" i="106"/>
  <c r="N49" i="106"/>
  <c r="O49" i="106"/>
  <c r="P49" i="106"/>
  <c r="K27" i="106"/>
  <c r="L27" i="106"/>
  <c r="M27" i="106"/>
  <c r="N27" i="106"/>
  <c r="O27" i="106"/>
  <c r="P27" i="106"/>
  <c r="P59" i="106" s="1"/>
  <c r="G7" i="106"/>
  <c r="H7" i="106"/>
  <c r="G8" i="106"/>
  <c r="H8" i="106"/>
  <c r="G9" i="106"/>
  <c r="H9" i="106"/>
  <c r="G10" i="106"/>
  <c r="H10" i="106"/>
  <c r="G11" i="106"/>
  <c r="H11" i="106"/>
  <c r="G12" i="106"/>
  <c r="H12" i="106"/>
  <c r="G13" i="106"/>
  <c r="H13" i="106"/>
  <c r="G14" i="106"/>
  <c r="H14" i="106"/>
  <c r="G15" i="106"/>
  <c r="H15" i="106"/>
  <c r="G16" i="106"/>
  <c r="H16" i="106"/>
  <c r="G17" i="106"/>
  <c r="H17" i="106"/>
  <c r="G18" i="106"/>
  <c r="H18" i="106"/>
  <c r="G19" i="106"/>
  <c r="H19" i="106"/>
  <c r="G20" i="106"/>
  <c r="H20" i="106"/>
  <c r="G21" i="106"/>
  <c r="H21" i="106"/>
  <c r="G22" i="106"/>
  <c r="H22" i="106"/>
  <c r="G23" i="106"/>
  <c r="H23" i="106"/>
  <c r="G24" i="106"/>
  <c r="H24" i="106"/>
  <c r="G25" i="106"/>
  <c r="H25" i="106"/>
  <c r="G26" i="106"/>
  <c r="H26" i="106"/>
  <c r="G28" i="106"/>
  <c r="H28" i="106"/>
  <c r="G29" i="106"/>
  <c r="H29" i="106"/>
  <c r="G30" i="106"/>
  <c r="H30" i="106"/>
  <c r="G31" i="106"/>
  <c r="H31" i="106"/>
  <c r="G32" i="106"/>
  <c r="H32" i="106"/>
  <c r="G33" i="106"/>
  <c r="H33" i="106"/>
  <c r="G34" i="106"/>
  <c r="H34" i="106"/>
  <c r="G35" i="106"/>
  <c r="H35" i="106"/>
  <c r="G36" i="106"/>
  <c r="H36" i="106"/>
  <c r="G37" i="106"/>
  <c r="H37" i="106"/>
  <c r="G38" i="106"/>
  <c r="H38" i="106"/>
  <c r="G39" i="106"/>
  <c r="H39" i="106"/>
  <c r="G40" i="106"/>
  <c r="H40" i="106"/>
  <c r="G41" i="106"/>
  <c r="H41" i="106"/>
  <c r="G42" i="106"/>
  <c r="H42" i="106"/>
  <c r="G43" i="106"/>
  <c r="H43" i="106"/>
  <c r="G44" i="106"/>
  <c r="H44" i="106"/>
  <c r="G45" i="106"/>
  <c r="H45" i="106"/>
  <c r="G46" i="106"/>
  <c r="H46" i="106"/>
  <c r="G47" i="106"/>
  <c r="H47" i="106"/>
  <c r="G48" i="106"/>
  <c r="H48" i="106"/>
  <c r="G50" i="106"/>
  <c r="H50" i="106"/>
  <c r="G51" i="106"/>
  <c r="H51" i="106"/>
  <c r="G52" i="106"/>
  <c r="H52" i="106"/>
  <c r="G54" i="106"/>
  <c r="H54" i="106"/>
  <c r="G55" i="106"/>
  <c r="H55" i="106"/>
  <c r="G56" i="106"/>
  <c r="H56" i="106"/>
  <c r="G57" i="106"/>
  <c r="H57" i="106"/>
  <c r="H6" i="106"/>
  <c r="G6" i="106"/>
  <c r="E7" i="106"/>
  <c r="F7" i="106"/>
  <c r="E8" i="106"/>
  <c r="F8" i="106"/>
  <c r="E9" i="106"/>
  <c r="F9" i="106"/>
  <c r="E10" i="106"/>
  <c r="F10" i="106"/>
  <c r="E11" i="106"/>
  <c r="F11" i="106"/>
  <c r="E12" i="106"/>
  <c r="F12" i="106"/>
  <c r="E13" i="106"/>
  <c r="F13" i="106"/>
  <c r="E14" i="106"/>
  <c r="F14" i="106"/>
  <c r="E15" i="106"/>
  <c r="F15" i="106"/>
  <c r="E16" i="106"/>
  <c r="F16" i="106"/>
  <c r="E17" i="106"/>
  <c r="F17" i="106"/>
  <c r="E18" i="106"/>
  <c r="F18" i="106"/>
  <c r="E19" i="106"/>
  <c r="F19" i="106"/>
  <c r="E20" i="106"/>
  <c r="F20" i="106"/>
  <c r="E21" i="106"/>
  <c r="F21" i="106"/>
  <c r="E22" i="106"/>
  <c r="F22" i="106"/>
  <c r="E23" i="106"/>
  <c r="F23" i="106"/>
  <c r="E24" i="106"/>
  <c r="F24" i="106"/>
  <c r="E25" i="106"/>
  <c r="F25" i="106"/>
  <c r="E26" i="106"/>
  <c r="F26" i="106"/>
  <c r="E28" i="106"/>
  <c r="F28" i="106"/>
  <c r="E29" i="106"/>
  <c r="F29" i="106"/>
  <c r="E30" i="106"/>
  <c r="F30" i="106"/>
  <c r="E31" i="106"/>
  <c r="F31" i="106"/>
  <c r="E32" i="106"/>
  <c r="F32" i="106"/>
  <c r="E33" i="106"/>
  <c r="F33" i="106"/>
  <c r="E34" i="106"/>
  <c r="F34" i="106"/>
  <c r="E35" i="106"/>
  <c r="F35" i="106"/>
  <c r="E36" i="106"/>
  <c r="F36" i="106"/>
  <c r="E37" i="106"/>
  <c r="F37" i="106"/>
  <c r="E38" i="106"/>
  <c r="F38" i="106"/>
  <c r="E39" i="106"/>
  <c r="F39" i="106"/>
  <c r="E40" i="106"/>
  <c r="F40" i="106"/>
  <c r="E41" i="106"/>
  <c r="F41" i="106"/>
  <c r="E42" i="106"/>
  <c r="F42" i="106"/>
  <c r="E43" i="106"/>
  <c r="F43" i="106"/>
  <c r="E44" i="106"/>
  <c r="F44" i="106"/>
  <c r="E45" i="106"/>
  <c r="F45" i="106"/>
  <c r="E46" i="106"/>
  <c r="F46" i="106"/>
  <c r="E47" i="106"/>
  <c r="F47" i="106"/>
  <c r="E48" i="106"/>
  <c r="F48" i="106"/>
  <c r="E50" i="106"/>
  <c r="F50" i="106"/>
  <c r="E51" i="106"/>
  <c r="F51" i="106"/>
  <c r="E52" i="106"/>
  <c r="F52" i="106"/>
  <c r="E54" i="106"/>
  <c r="F54" i="106"/>
  <c r="E55" i="106"/>
  <c r="F55" i="106"/>
  <c r="E56" i="106"/>
  <c r="F56" i="106"/>
  <c r="E57" i="106"/>
  <c r="F57" i="106"/>
  <c r="F6" i="106"/>
  <c r="E6" i="106"/>
  <c r="K59" i="106" l="1"/>
  <c r="M59" i="106"/>
  <c r="N59" i="106"/>
  <c r="L59" i="106"/>
  <c r="F27" i="106"/>
  <c r="E58" i="106"/>
  <c r="E53" i="106"/>
  <c r="H27" i="106"/>
  <c r="G58" i="106"/>
  <c r="G53" i="106"/>
  <c r="G49" i="106"/>
  <c r="E49" i="106"/>
  <c r="H53" i="106"/>
  <c r="O59" i="106"/>
  <c r="E27" i="106"/>
  <c r="F58" i="106"/>
  <c r="F59" i="106" s="1"/>
  <c r="F53" i="106"/>
  <c r="F49" i="106"/>
  <c r="G27" i="106"/>
  <c r="H58" i="106"/>
  <c r="H49" i="106"/>
  <c r="H59" i="106" l="1"/>
  <c r="G59" i="106"/>
  <c r="E59" i="106"/>
  <c r="E55" i="42"/>
  <c r="F54" i="42"/>
  <c r="F55" i="42"/>
  <c r="F56" i="42"/>
  <c r="F57" i="42"/>
  <c r="E54" i="42"/>
  <c r="E56" i="42"/>
  <c r="E57" i="42"/>
  <c r="E7" i="42"/>
  <c r="F7" i="42"/>
  <c r="E8" i="42"/>
  <c r="F8" i="42"/>
  <c r="E9" i="42"/>
  <c r="F9" i="42"/>
  <c r="E10" i="42"/>
  <c r="F10" i="42"/>
  <c r="E11" i="42"/>
  <c r="F11" i="42"/>
  <c r="E12" i="42"/>
  <c r="F12" i="42"/>
  <c r="E13" i="42"/>
  <c r="F13" i="42"/>
  <c r="E14" i="42"/>
  <c r="F14" i="42"/>
  <c r="E15" i="42"/>
  <c r="F15" i="42"/>
  <c r="E16" i="42"/>
  <c r="F16" i="42"/>
  <c r="E17" i="42"/>
  <c r="F17" i="42"/>
  <c r="E18" i="42"/>
  <c r="F18" i="42"/>
  <c r="E19" i="42"/>
  <c r="F19" i="42"/>
  <c r="E20" i="42"/>
  <c r="F20" i="42"/>
  <c r="E21" i="42"/>
  <c r="F21" i="42"/>
  <c r="E22" i="42"/>
  <c r="F22" i="42"/>
  <c r="E23" i="42"/>
  <c r="F23" i="42"/>
  <c r="E24" i="42"/>
  <c r="F24" i="42"/>
  <c r="E25" i="42"/>
  <c r="F25" i="42"/>
  <c r="E26" i="42"/>
  <c r="F26" i="42"/>
  <c r="E28" i="42"/>
  <c r="F28" i="42"/>
  <c r="E29" i="42"/>
  <c r="F29" i="42"/>
  <c r="E30" i="42"/>
  <c r="F30" i="42"/>
  <c r="E31" i="42"/>
  <c r="F31" i="42"/>
  <c r="E32" i="42"/>
  <c r="F32" i="42"/>
  <c r="E33" i="42"/>
  <c r="F33" i="42"/>
  <c r="E34" i="42"/>
  <c r="F34" i="42"/>
  <c r="E35" i="42"/>
  <c r="F35" i="42"/>
  <c r="E36" i="42"/>
  <c r="F36" i="42"/>
  <c r="E37" i="42"/>
  <c r="F37" i="42"/>
  <c r="E38" i="42"/>
  <c r="F38" i="42"/>
  <c r="E39" i="42"/>
  <c r="F39" i="42"/>
  <c r="E40" i="42"/>
  <c r="F40" i="42"/>
  <c r="E41" i="42"/>
  <c r="F41" i="42"/>
  <c r="E42" i="42"/>
  <c r="F42" i="42"/>
  <c r="E43" i="42"/>
  <c r="F43" i="42"/>
  <c r="E44" i="42"/>
  <c r="F44" i="42"/>
  <c r="E45" i="42"/>
  <c r="F45" i="42"/>
  <c r="E46" i="42"/>
  <c r="F46" i="42"/>
  <c r="E47" i="42"/>
  <c r="F47" i="42"/>
  <c r="E48" i="42"/>
  <c r="F48" i="42"/>
  <c r="E50" i="42"/>
  <c r="F50" i="42"/>
  <c r="E51" i="42"/>
  <c r="F51" i="42"/>
  <c r="E52" i="42"/>
  <c r="F52" i="42"/>
  <c r="F6" i="42"/>
  <c r="E6" i="42"/>
  <c r="T7" i="77"/>
  <c r="U7" i="77"/>
  <c r="T8" i="77"/>
  <c r="U8" i="77"/>
  <c r="T9" i="77"/>
  <c r="U9" i="77"/>
  <c r="T10" i="77"/>
  <c r="U10" i="77"/>
  <c r="T11" i="77"/>
  <c r="U11" i="77"/>
  <c r="T12" i="77"/>
  <c r="U12" i="77"/>
  <c r="T13" i="77"/>
  <c r="U13" i="77"/>
  <c r="T14" i="77"/>
  <c r="U14" i="77"/>
  <c r="T15" i="77"/>
  <c r="U15" i="77"/>
  <c r="T16" i="77"/>
  <c r="U16" i="77"/>
  <c r="T17" i="77"/>
  <c r="U17" i="77"/>
  <c r="T18" i="77"/>
  <c r="U18" i="77"/>
  <c r="T19" i="77"/>
  <c r="U19" i="77"/>
  <c r="T20" i="77"/>
  <c r="U20" i="77"/>
  <c r="T21" i="77"/>
  <c r="U21" i="77"/>
  <c r="T22" i="77"/>
  <c r="U22" i="77"/>
  <c r="T23" i="77"/>
  <c r="U23" i="77"/>
  <c r="T24" i="77"/>
  <c r="U24" i="77"/>
  <c r="T25" i="77"/>
  <c r="U25" i="77"/>
  <c r="T26" i="77"/>
  <c r="U26" i="77"/>
  <c r="T28" i="77"/>
  <c r="U28" i="77"/>
  <c r="T29" i="77"/>
  <c r="U29" i="77"/>
  <c r="T30" i="77"/>
  <c r="U30" i="77"/>
  <c r="T31" i="77"/>
  <c r="U31" i="77"/>
  <c r="T32" i="77"/>
  <c r="U32" i="77"/>
  <c r="T33" i="77"/>
  <c r="U33" i="77"/>
  <c r="T34" i="77"/>
  <c r="U34" i="77"/>
  <c r="T35" i="77"/>
  <c r="U35" i="77"/>
  <c r="T36" i="77"/>
  <c r="U36" i="77"/>
  <c r="T37" i="77"/>
  <c r="U37" i="77"/>
  <c r="T38" i="77"/>
  <c r="U38" i="77"/>
  <c r="T39" i="77"/>
  <c r="U39" i="77"/>
  <c r="T40" i="77"/>
  <c r="U40" i="77"/>
  <c r="T41" i="77"/>
  <c r="U41" i="77"/>
  <c r="T42" i="77"/>
  <c r="U42" i="77"/>
  <c r="T43" i="77"/>
  <c r="U43" i="77"/>
  <c r="T44" i="77"/>
  <c r="U44" i="77"/>
  <c r="T45" i="77"/>
  <c r="U45" i="77"/>
  <c r="T46" i="77"/>
  <c r="U46" i="77"/>
  <c r="T47" i="77"/>
  <c r="U47" i="77"/>
  <c r="T48" i="77"/>
  <c r="U48" i="77"/>
  <c r="T50" i="77"/>
  <c r="U50" i="77"/>
  <c r="U53" i="77" s="1"/>
  <c r="T51" i="77"/>
  <c r="U51" i="77"/>
  <c r="T52" i="77"/>
  <c r="U52" i="77"/>
  <c r="T54" i="77"/>
  <c r="T58" i="77" s="1"/>
  <c r="U54" i="77"/>
  <c r="T55" i="77"/>
  <c r="U55" i="77"/>
  <c r="T56" i="77"/>
  <c r="U56" i="77"/>
  <c r="T57" i="77"/>
  <c r="U57" i="77"/>
  <c r="U6" i="77"/>
  <c r="U27" i="77" s="1"/>
  <c r="J25" i="85"/>
  <c r="J23" i="85"/>
  <c r="J22" i="85"/>
  <c r="J20" i="85"/>
  <c r="J10" i="85"/>
  <c r="J6" i="85"/>
  <c r="F12" i="73"/>
  <c r="E12" i="73"/>
  <c r="E53" i="42" l="1"/>
  <c r="F58" i="42"/>
  <c r="E49" i="42"/>
  <c r="E58" i="42"/>
  <c r="E59" i="42" s="1"/>
  <c r="T49" i="77"/>
  <c r="E27" i="42"/>
  <c r="F49" i="42"/>
  <c r="T53" i="77"/>
  <c r="U58" i="77"/>
  <c r="U59" i="77" s="1"/>
  <c r="U49" i="77"/>
  <c r="F53" i="42"/>
  <c r="F27" i="42"/>
  <c r="D55" i="104"/>
  <c r="I53" i="134"/>
  <c r="J53" i="134"/>
  <c r="C27" i="118"/>
  <c r="D27" i="118"/>
  <c r="E27" i="118"/>
  <c r="F27" i="118"/>
  <c r="G27" i="118"/>
  <c r="H27" i="118"/>
  <c r="F27" i="113"/>
  <c r="E49" i="113"/>
  <c r="F49" i="113"/>
  <c r="E53" i="113"/>
  <c r="F53" i="113"/>
  <c r="E58" i="113"/>
  <c r="F58" i="113"/>
  <c r="L55" i="104"/>
  <c r="M55" i="104" s="1"/>
  <c r="N55" i="103"/>
  <c r="P55" i="107" s="1"/>
  <c r="K55" i="104"/>
  <c r="C58" i="15"/>
  <c r="C59" i="15" s="1"/>
  <c r="L20" i="105"/>
  <c r="J27" i="111"/>
  <c r="K27" i="111"/>
  <c r="L28" i="105"/>
  <c r="L29" i="105"/>
  <c r="L30" i="105"/>
  <c r="L31" i="105"/>
  <c r="L32" i="105"/>
  <c r="L33" i="105"/>
  <c r="L34" i="105"/>
  <c r="L35" i="105"/>
  <c r="L36" i="105"/>
  <c r="L37" i="105"/>
  <c r="L38" i="105"/>
  <c r="L39" i="105"/>
  <c r="L40" i="105"/>
  <c r="L41" i="105"/>
  <c r="L42" i="105"/>
  <c r="L43" i="105"/>
  <c r="L44" i="105"/>
  <c r="L45" i="105"/>
  <c r="L46" i="105"/>
  <c r="L47" i="105"/>
  <c r="L48" i="105"/>
  <c r="K28" i="105"/>
  <c r="K29" i="105"/>
  <c r="K30" i="105"/>
  <c r="K31" i="105"/>
  <c r="K32" i="105"/>
  <c r="K33" i="105"/>
  <c r="K34" i="105"/>
  <c r="K35" i="105"/>
  <c r="K36" i="105"/>
  <c r="K37" i="105"/>
  <c r="K38" i="105"/>
  <c r="K39" i="105"/>
  <c r="K40" i="105"/>
  <c r="K41" i="105"/>
  <c r="K42" i="105"/>
  <c r="K43" i="105"/>
  <c r="K44" i="105"/>
  <c r="K45" i="105"/>
  <c r="K46" i="105"/>
  <c r="K47" i="105"/>
  <c r="K48" i="105"/>
  <c r="Q50" i="77"/>
  <c r="Q51" i="77"/>
  <c r="Q52" i="77"/>
  <c r="D53" i="110"/>
  <c r="E53" i="110"/>
  <c r="F53" i="110"/>
  <c r="G53" i="110"/>
  <c r="H53" i="110"/>
  <c r="I53" i="110"/>
  <c r="J53" i="110"/>
  <c r="K53" i="110"/>
  <c r="L53" i="110"/>
  <c r="O53" i="110"/>
  <c r="P53" i="110"/>
  <c r="Q53" i="110"/>
  <c r="R53" i="110"/>
  <c r="S53" i="110"/>
  <c r="T53" i="110"/>
  <c r="U53" i="110"/>
  <c r="V53" i="110"/>
  <c r="D49" i="110"/>
  <c r="E49" i="110"/>
  <c r="F49" i="110"/>
  <c r="G49" i="110"/>
  <c r="H49" i="110"/>
  <c r="I49" i="110"/>
  <c r="J49" i="110"/>
  <c r="K49" i="110"/>
  <c r="L49" i="110"/>
  <c r="O49" i="110"/>
  <c r="P49" i="110"/>
  <c r="Q49" i="110"/>
  <c r="R49" i="110"/>
  <c r="S49" i="110"/>
  <c r="T49" i="110"/>
  <c r="U49" i="110"/>
  <c r="V49" i="110"/>
  <c r="D27" i="110"/>
  <c r="E27" i="110"/>
  <c r="F27" i="110"/>
  <c r="G27" i="110"/>
  <c r="H27" i="110"/>
  <c r="I27" i="110"/>
  <c r="J27" i="110"/>
  <c r="K27" i="110"/>
  <c r="L27" i="110"/>
  <c r="O27" i="110"/>
  <c r="P27" i="110"/>
  <c r="Q27" i="110"/>
  <c r="R27" i="110"/>
  <c r="S27" i="110"/>
  <c r="T27" i="110"/>
  <c r="U27" i="110"/>
  <c r="V27" i="110"/>
  <c r="W24" i="110"/>
  <c r="M7" i="110"/>
  <c r="N7" i="110"/>
  <c r="M8" i="110"/>
  <c r="N8" i="110"/>
  <c r="M9" i="110"/>
  <c r="N9" i="110"/>
  <c r="M10" i="110"/>
  <c r="N10" i="110"/>
  <c r="M11" i="110"/>
  <c r="N11" i="110"/>
  <c r="M12" i="110"/>
  <c r="N12" i="110"/>
  <c r="M13" i="110"/>
  <c r="N13" i="110"/>
  <c r="M14" i="110"/>
  <c r="N14" i="110"/>
  <c r="M15" i="110"/>
  <c r="N15" i="110"/>
  <c r="M16" i="110"/>
  <c r="N16" i="110"/>
  <c r="M17" i="110"/>
  <c r="N17" i="110"/>
  <c r="M18" i="110"/>
  <c r="N18" i="110"/>
  <c r="M19" i="110"/>
  <c r="N19" i="110"/>
  <c r="M20" i="110"/>
  <c r="N20" i="110"/>
  <c r="M21" i="110"/>
  <c r="N21" i="110"/>
  <c r="M22" i="110"/>
  <c r="N22" i="110"/>
  <c r="M23" i="110"/>
  <c r="N23" i="110"/>
  <c r="M25" i="110"/>
  <c r="N25" i="110"/>
  <c r="M26" i="110"/>
  <c r="N26" i="110"/>
  <c r="M28" i="110"/>
  <c r="M49" i="110"/>
  <c r="N28" i="110"/>
  <c r="N49" i="110" s="1"/>
  <c r="M29" i="110"/>
  <c r="N29" i="110"/>
  <c r="M30" i="110"/>
  <c r="N30" i="110"/>
  <c r="M31" i="110"/>
  <c r="N31" i="110"/>
  <c r="M32" i="110"/>
  <c r="N32" i="110"/>
  <c r="M33" i="110"/>
  <c r="N33" i="110"/>
  <c r="M34" i="110"/>
  <c r="N34" i="110"/>
  <c r="M35" i="110"/>
  <c r="N35" i="110"/>
  <c r="M36" i="110"/>
  <c r="N36" i="110"/>
  <c r="M37" i="110"/>
  <c r="N37" i="110"/>
  <c r="M38" i="110"/>
  <c r="N38" i="110"/>
  <c r="M39" i="110"/>
  <c r="N39" i="110"/>
  <c r="M40" i="110"/>
  <c r="N40" i="110"/>
  <c r="M41" i="110"/>
  <c r="N41" i="110"/>
  <c r="M42" i="110"/>
  <c r="N42" i="110"/>
  <c r="M43" i="110"/>
  <c r="N43" i="110"/>
  <c r="M44" i="110"/>
  <c r="N44" i="110"/>
  <c r="M45" i="110"/>
  <c r="N45" i="110"/>
  <c r="M46" i="110"/>
  <c r="N46" i="110"/>
  <c r="M47" i="110"/>
  <c r="N47" i="110"/>
  <c r="M48" i="110"/>
  <c r="N48" i="110"/>
  <c r="M50" i="110"/>
  <c r="M53" i="110" s="1"/>
  <c r="N50" i="110"/>
  <c r="N53" i="110" s="1"/>
  <c r="M51" i="110"/>
  <c r="N51" i="110"/>
  <c r="M52" i="110"/>
  <c r="N52" i="110"/>
  <c r="M54" i="110"/>
  <c r="N54" i="110"/>
  <c r="M55" i="110"/>
  <c r="N55" i="110"/>
  <c r="M56" i="110"/>
  <c r="N56" i="110"/>
  <c r="M57" i="110"/>
  <c r="N57" i="110"/>
  <c r="N6" i="110"/>
  <c r="N27" i="110" s="1"/>
  <c r="M6" i="110"/>
  <c r="M27" i="110" s="1"/>
  <c r="O53" i="109"/>
  <c r="P53" i="109"/>
  <c r="O49" i="109"/>
  <c r="P49" i="109"/>
  <c r="O27" i="109"/>
  <c r="P27" i="109"/>
  <c r="J53" i="109"/>
  <c r="K53" i="109"/>
  <c r="J49" i="109"/>
  <c r="K49" i="109"/>
  <c r="J27" i="109"/>
  <c r="K27" i="109"/>
  <c r="E49" i="109"/>
  <c r="F49" i="109"/>
  <c r="E27" i="109"/>
  <c r="F27" i="109"/>
  <c r="O53" i="71"/>
  <c r="P53" i="71"/>
  <c r="O49" i="71"/>
  <c r="P49" i="71"/>
  <c r="O27" i="71"/>
  <c r="P27" i="71"/>
  <c r="J53" i="71"/>
  <c r="K53" i="71"/>
  <c r="J49" i="71"/>
  <c r="K49" i="71"/>
  <c r="J27" i="71"/>
  <c r="K27" i="71"/>
  <c r="J53" i="108"/>
  <c r="K53" i="108"/>
  <c r="J49" i="108"/>
  <c r="K49" i="108"/>
  <c r="J27" i="108"/>
  <c r="K27" i="108"/>
  <c r="E53" i="108"/>
  <c r="F53" i="108"/>
  <c r="E49" i="108"/>
  <c r="F49" i="108"/>
  <c r="E27" i="108"/>
  <c r="F27" i="108"/>
  <c r="J53" i="73"/>
  <c r="K53" i="73"/>
  <c r="J49" i="73"/>
  <c r="K49" i="73"/>
  <c r="J27" i="73"/>
  <c r="K27" i="73"/>
  <c r="E49" i="73"/>
  <c r="F49" i="73"/>
  <c r="E27" i="73"/>
  <c r="F27" i="73"/>
  <c r="K49" i="105"/>
  <c r="L49" i="105"/>
  <c r="K7" i="105"/>
  <c r="L7" i="105"/>
  <c r="K8" i="105"/>
  <c r="L8" i="105"/>
  <c r="K9" i="105"/>
  <c r="L9" i="105"/>
  <c r="K10" i="105"/>
  <c r="L10" i="105"/>
  <c r="K11" i="105"/>
  <c r="L11" i="105"/>
  <c r="K12" i="105"/>
  <c r="L12" i="105"/>
  <c r="K13" i="105"/>
  <c r="L13" i="105"/>
  <c r="K14" i="105"/>
  <c r="L14" i="105"/>
  <c r="K15" i="105"/>
  <c r="L15" i="105"/>
  <c r="K16" i="105"/>
  <c r="L16" i="105"/>
  <c r="K17" i="105"/>
  <c r="L17" i="105"/>
  <c r="K18" i="105"/>
  <c r="L18" i="105"/>
  <c r="K19" i="105"/>
  <c r="L19" i="105"/>
  <c r="K21" i="105"/>
  <c r="L21" i="105"/>
  <c r="K22" i="105"/>
  <c r="L22" i="105"/>
  <c r="K23" i="105"/>
  <c r="L23" i="105"/>
  <c r="K24" i="105"/>
  <c r="L24" i="105"/>
  <c r="K25" i="105"/>
  <c r="L25" i="105"/>
  <c r="K26" i="105"/>
  <c r="L26" i="105"/>
  <c r="K50" i="105"/>
  <c r="K53" i="105" s="1"/>
  <c r="L50" i="105"/>
  <c r="L53" i="105" s="1"/>
  <c r="K51" i="105"/>
  <c r="L51" i="105"/>
  <c r="K52" i="105"/>
  <c r="L52" i="105"/>
  <c r="K54" i="105"/>
  <c r="K58" i="105" s="1"/>
  <c r="K59" i="105" s="1"/>
  <c r="L54" i="105"/>
  <c r="L58" i="105" s="1"/>
  <c r="K55" i="105"/>
  <c r="L55" i="105"/>
  <c r="K56" i="105"/>
  <c r="L56" i="105"/>
  <c r="K57" i="105"/>
  <c r="L57" i="105"/>
  <c r="L6" i="105"/>
  <c r="L27" i="105" s="1"/>
  <c r="K6" i="105"/>
  <c r="K27" i="105" s="1"/>
  <c r="D58" i="104"/>
  <c r="F58" i="104"/>
  <c r="C58" i="104"/>
  <c r="E58" i="104"/>
  <c r="D58" i="9"/>
  <c r="D59" i="9" s="1"/>
  <c r="E58" i="9"/>
  <c r="F58" i="9"/>
  <c r="G58" i="9"/>
  <c r="D53" i="9"/>
  <c r="E53" i="9"/>
  <c r="F53" i="9"/>
  <c r="G53" i="9"/>
  <c r="D49" i="9"/>
  <c r="E49" i="9"/>
  <c r="F49" i="9"/>
  <c r="G49" i="9"/>
  <c r="D27" i="9"/>
  <c r="E27" i="9"/>
  <c r="F27" i="9"/>
  <c r="F59" i="9" s="1"/>
  <c r="G27" i="9"/>
  <c r="E62" i="7"/>
  <c r="E64" i="7" s="1"/>
  <c r="E65" i="7" s="1"/>
  <c r="F58" i="7"/>
  <c r="M58" i="9" s="1"/>
  <c r="N58" i="9" s="1"/>
  <c r="G62" i="7"/>
  <c r="G64" i="7" s="1"/>
  <c r="G65" i="7" s="1"/>
  <c r="F53" i="7"/>
  <c r="K53" i="7"/>
  <c r="F49" i="7"/>
  <c r="M49" i="9" s="1"/>
  <c r="J49" i="7"/>
  <c r="K49" i="7"/>
  <c r="F27" i="7"/>
  <c r="C27" i="9"/>
  <c r="C58" i="9"/>
  <c r="C59" i="9" s="1"/>
  <c r="C53" i="9"/>
  <c r="C49" i="9"/>
  <c r="E10" i="3"/>
  <c r="F26" i="3"/>
  <c r="K26" i="3" s="1"/>
  <c r="F27" i="3"/>
  <c r="F28" i="3"/>
  <c r="F29" i="3"/>
  <c r="K29" i="3"/>
  <c r="F30" i="3"/>
  <c r="F31" i="3"/>
  <c r="K31" i="3" s="1"/>
  <c r="F32" i="3"/>
  <c r="K32" i="3" s="1"/>
  <c r="F33" i="3"/>
  <c r="K33" i="3"/>
  <c r="F34" i="3"/>
  <c r="F35" i="3"/>
  <c r="K35" i="3" s="1"/>
  <c r="F36" i="3"/>
  <c r="K36" i="3"/>
  <c r="F37" i="3"/>
  <c r="K37" i="3"/>
  <c r="F38" i="3"/>
  <c r="F39" i="3"/>
  <c r="F40" i="3"/>
  <c r="K40" i="3"/>
  <c r="F41" i="3"/>
  <c r="K41" i="3"/>
  <c r="F42" i="3"/>
  <c r="F43" i="3"/>
  <c r="K43" i="3" s="1"/>
  <c r="F44" i="3"/>
  <c r="K44" i="3"/>
  <c r="F45" i="3"/>
  <c r="K45" i="3"/>
  <c r="F46" i="3"/>
  <c r="L5" i="3"/>
  <c r="K6" i="3"/>
  <c r="L6" i="3"/>
  <c r="L7" i="3"/>
  <c r="K8" i="3"/>
  <c r="L8" i="3"/>
  <c r="L9" i="3"/>
  <c r="K10" i="3"/>
  <c r="L10" i="3"/>
  <c r="L11" i="3"/>
  <c r="K12" i="3"/>
  <c r="L12" i="3"/>
  <c r="L13" i="3"/>
  <c r="K14" i="3"/>
  <c r="L14" i="3"/>
  <c r="L15" i="3"/>
  <c r="K16" i="3"/>
  <c r="L16" i="3"/>
  <c r="L17" i="3"/>
  <c r="K18" i="3"/>
  <c r="L18" i="3"/>
  <c r="L19" i="3"/>
  <c r="K20" i="3"/>
  <c r="L20" i="3"/>
  <c r="L21" i="3"/>
  <c r="K22" i="3"/>
  <c r="L22" i="3"/>
  <c r="L23" i="3"/>
  <c r="K24" i="3"/>
  <c r="L24" i="3"/>
  <c r="L26" i="3"/>
  <c r="K27" i="3"/>
  <c r="L27" i="3"/>
  <c r="K28" i="3"/>
  <c r="L28" i="3"/>
  <c r="L29" i="3"/>
  <c r="K30" i="3"/>
  <c r="L30" i="3"/>
  <c r="L31" i="3"/>
  <c r="L32" i="3"/>
  <c r="L33" i="3"/>
  <c r="K34" i="3"/>
  <c r="L34" i="3"/>
  <c r="L35" i="3"/>
  <c r="L36" i="3"/>
  <c r="L37" i="3"/>
  <c r="K38" i="3"/>
  <c r="L38" i="3"/>
  <c r="K39" i="3"/>
  <c r="L39" i="3"/>
  <c r="L40" i="3"/>
  <c r="L41" i="3"/>
  <c r="K42" i="3"/>
  <c r="L42" i="3"/>
  <c r="L43" i="3"/>
  <c r="L44" i="3"/>
  <c r="L45" i="3"/>
  <c r="K46" i="3"/>
  <c r="L46" i="3"/>
  <c r="L48" i="3"/>
  <c r="L49" i="3"/>
  <c r="L50" i="3"/>
  <c r="L52" i="3"/>
  <c r="L53" i="3"/>
  <c r="L54" i="3"/>
  <c r="L55" i="3"/>
  <c r="L4" i="3"/>
  <c r="F5" i="3"/>
  <c r="K5" i="3" s="1"/>
  <c r="F6" i="3"/>
  <c r="F7" i="3"/>
  <c r="K7" i="3" s="1"/>
  <c r="F8" i="3"/>
  <c r="F9" i="3"/>
  <c r="K9" i="3" s="1"/>
  <c r="F10" i="3"/>
  <c r="F11" i="3"/>
  <c r="K11" i="3" s="1"/>
  <c r="F12" i="3"/>
  <c r="F13" i="3"/>
  <c r="K13" i="3" s="1"/>
  <c r="F14" i="3"/>
  <c r="F15" i="3"/>
  <c r="K15" i="3" s="1"/>
  <c r="F16" i="3"/>
  <c r="F17" i="3"/>
  <c r="K17" i="3" s="1"/>
  <c r="F18" i="3"/>
  <c r="F19" i="3"/>
  <c r="K19" i="3" s="1"/>
  <c r="F20" i="3"/>
  <c r="F21" i="3"/>
  <c r="K21" i="3" s="1"/>
  <c r="F22" i="3"/>
  <c r="F23" i="3"/>
  <c r="K23" i="3" s="1"/>
  <c r="F24" i="3"/>
  <c r="F4" i="3"/>
  <c r="K4" i="3" s="1"/>
  <c r="K43" i="7"/>
  <c r="D58" i="106"/>
  <c r="C58" i="106"/>
  <c r="D53" i="106"/>
  <c r="C53" i="106"/>
  <c r="D49" i="106"/>
  <c r="C49" i="106"/>
  <c r="D27" i="106"/>
  <c r="C27" i="106"/>
  <c r="E51" i="131"/>
  <c r="E50" i="131"/>
  <c r="E49" i="131"/>
  <c r="E48" i="131"/>
  <c r="E47" i="131"/>
  <c r="E46" i="131"/>
  <c r="E45" i="131"/>
  <c r="E44" i="131"/>
  <c r="E43" i="131"/>
  <c r="E42" i="131"/>
  <c r="E41" i="131"/>
  <c r="E40" i="131"/>
  <c r="E39" i="131"/>
  <c r="E38" i="131"/>
  <c r="E37" i="131"/>
  <c r="E36" i="131"/>
  <c r="E35" i="131"/>
  <c r="E34" i="131"/>
  <c r="E33" i="131"/>
  <c r="E32" i="131"/>
  <c r="E31" i="131"/>
  <c r="E30" i="131"/>
  <c r="E29" i="131"/>
  <c r="E28" i="131"/>
  <c r="E27" i="131"/>
  <c r="E26" i="131"/>
  <c r="E25" i="131"/>
  <c r="E24" i="131"/>
  <c r="E23" i="131"/>
  <c r="E22" i="131"/>
  <c r="E21" i="131"/>
  <c r="E20" i="131"/>
  <c r="E19" i="131"/>
  <c r="E18" i="131"/>
  <c r="E17" i="131"/>
  <c r="E16" i="131"/>
  <c r="E15" i="131"/>
  <c r="E14" i="131"/>
  <c r="E13" i="131"/>
  <c r="E12" i="131"/>
  <c r="E11" i="131"/>
  <c r="E10" i="131"/>
  <c r="E9" i="131"/>
  <c r="E8" i="131"/>
  <c r="E7" i="131"/>
  <c r="E6" i="131"/>
  <c r="E5" i="131"/>
  <c r="E4" i="131"/>
  <c r="E45" i="132"/>
  <c r="E44" i="132"/>
  <c r="D43" i="132"/>
  <c r="C43" i="132"/>
  <c r="E43" i="132"/>
  <c r="E42" i="132"/>
  <c r="E41" i="132"/>
  <c r="E40" i="132"/>
  <c r="D39" i="132"/>
  <c r="C39" i="132"/>
  <c r="E39" i="132"/>
  <c r="E38" i="132"/>
  <c r="E37" i="132"/>
  <c r="E36" i="132"/>
  <c r="E35" i="132"/>
  <c r="E34" i="132"/>
  <c r="E33" i="132"/>
  <c r="E32" i="132"/>
  <c r="E31" i="132"/>
  <c r="E30" i="132"/>
  <c r="E29" i="132"/>
  <c r="E28" i="132"/>
  <c r="E27" i="132"/>
  <c r="E26" i="132"/>
  <c r="D25" i="132"/>
  <c r="C25" i="132"/>
  <c r="E25" i="132"/>
  <c r="E24" i="132"/>
  <c r="E23" i="132"/>
  <c r="E22" i="132"/>
  <c r="E21" i="132"/>
  <c r="E20" i="132"/>
  <c r="E19" i="132"/>
  <c r="E18" i="132"/>
  <c r="E17" i="132"/>
  <c r="E16" i="132"/>
  <c r="E15" i="132"/>
  <c r="E14" i="132"/>
  <c r="E13" i="132"/>
  <c r="E12" i="132"/>
  <c r="E11" i="132"/>
  <c r="E10" i="132"/>
  <c r="E9" i="132"/>
  <c r="E8" i="132"/>
  <c r="E7" i="132"/>
  <c r="E6" i="132"/>
  <c r="E5" i="132"/>
  <c r="E4" i="132"/>
  <c r="D46" i="132"/>
  <c r="E46" i="132"/>
  <c r="C46" i="132"/>
  <c r="I54" i="134"/>
  <c r="J54" i="134"/>
  <c r="J52" i="134"/>
  <c r="I52" i="134"/>
  <c r="I48" i="134"/>
  <c r="J48" i="134"/>
  <c r="I49" i="134"/>
  <c r="J49" i="134"/>
  <c r="J47" i="134"/>
  <c r="I47" i="134"/>
  <c r="I37" i="134"/>
  <c r="J37" i="134"/>
  <c r="I38" i="134"/>
  <c r="J38" i="134"/>
  <c r="I39" i="134"/>
  <c r="J39" i="134"/>
  <c r="I41" i="134"/>
  <c r="J41" i="134"/>
  <c r="I42" i="134"/>
  <c r="J42" i="134"/>
  <c r="I43" i="134"/>
  <c r="J43" i="134"/>
  <c r="I34" i="134"/>
  <c r="J34" i="134"/>
  <c r="I29" i="134"/>
  <c r="J29" i="134"/>
  <c r="I36" i="134"/>
  <c r="J36" i="134"/>
  <c r="I44" i="134"/>
  <c r="J44" i="134"/>
  <c r="I33" i="134"/>
  <c r="J33" i="134"/>
  <c r="I31" i="134"/>
  <c r="J31" i="134"/>
  <c r="I40" i="134"/>
  <c r="J40" i="134"/>
  <c r="I30" i="134"/>
  <c r="J30" i="134"/>
  <c r="I35" i="134"/>
  <c r="J35" i="134"/>
  <c r="J32" i="134"/>
  <c r="I32" i="134"/>
  <c r="I6" i="134"/>
  <c r="J6" i="134"/>
  <c r="I7" i="134"/>
  <c r="J7" i="134"/>
  <c r="I8" i="134"/>
  <c r="J8" i="134"/>
  <c r="I9" i="134"/>
  <c r="J9" i="134"/>
  <c r="I10" i="134"/>
  <c r="J10" i="134"/>
  <c r="I11" i="134"/>
  <c r="J11" i="134"/>
  <c r="I12" i="134"/>
  <c r="J12" i="134"/>
  <c r="I13" i="134"/>
  <c r="J13" i="134"/>
  <c r="I14" i="134"/>
  <c r="J14" i="134"/>
  <c r="I16" i="134"/>
  <c r="J16" i="134"/>
  <c r="I17" i="134"/>
  <c r="J17" i="134"/>
  <c r="I18" i="134"/>
  <c r="J18" i="134"/>
  <c r="I20" i="134"/>
  <c r="J20" i="134"/>
  <c r="I22" i="134"/>
  <c r="J22" i="134"/>
  <c r="I24" i="134"/>
  <c r="J24" i="134"/>
  <c r="I25" i="134"/>
  <c r="J25" i="134"/>
  <c r="I19" i="134"/>
  <c r="J19" i="134"/>
  <c r="I23" i="134"/>
  <c r="J23" i="134"/>
  <c r="I26" i="134"/>
  <c r="J26" i="134"/>
  <c r="I15" i="134"/>
  <c r="J15" i="134"/>
  <c r="J21" i="134"/>
  <c r="I21" i="134"/>
  <c r="D50" i="134"/>
  <c r="E50" i="134"/>
  <c r="F50" i="134"/>
  <c r="G50" i="134"/>
  <c r="H50" i="134"/>
  <c r="C50" i="134"/>
  <c r="D45" i="134"/>
  <c r="E45" i="134"/>
  <c r="F45" i="134"/>
  <c r="G45" i="134"/>
  <c r="H45" i="134"/>
  <c r="C45" i="134"/>
  <c r="D27" i="113"/>
  <c r="D58" i="113"/>
  <c r="G58" i="113"/>
  <c r="H58" i="113"/>
  <c r="I58" i="113"/>
  <c r="J58" i="113"/>
  <c r="C58" i="113"/>
  <c r="D53" i="113"/>
  <c r="G53" i="113"/>
  <c r="H53" i="113"/>
  <c r="I53" i="113"/>
  <c r="J53" i="113"/>
  <c r="C53" i="113"/>
  <c r="D49" i="113"/>
  <c r="G49" i="113"/>
  <c r="H49" i="113"/>
  <c r="I49" i="113"/>
  <c r="J49" i="113"/>
  <c r="C49" i="113"/>
  <c r="G27" i="113"/>
  <c r="H27" i="113"/>
  <c r="I27" i="113"/>
  <c r="J27" i="113"/>
  <c r="C27" i="113"/>
  <c r="P58" i="111"/>
  <c r="Q58" i="111"/>
  <c r="P53" i="111"/>
  <c r="Q53" i="111"/>
  <c r="P49" i="111"/>
  <c r="Q49" i="111"/>
  <c r="P27" i="111"/>
  <c r="Q27" i="111"/>
  <c r="N7" i="111"/>
  <c r="O7" i="111"/>
  <c r="N8" i="111"/>
  <c r="O8" i="111"/>
  <c r="N9" i="111"/>
  <c r="O9" i="111"/>
  <c r="N10" i="111"/>
  <c r="O10" i="111"/>
  <c r="N11" i="111"/>
  <c r="O11" i="111"/>
  <c r="N12" i="111"/>
  <c r="O12" i="111"/>
  <c r="N13" i="111"/>
  <c r="O13" i="111"/>
  <c r="N14" i="111"/>
  <c r="O14" i="111"/>
  <c r="N15" i="111"/>
  <c r="O15" i="111"/>
  <c r="N16" i="111"/>
  <c r="O16" i="111"/>
  <c r="N17" i="111"/>
  <c r="O17" i="111"/>
  <c r="N18" i="111"/>
  <c r="O18" i="111"/>
  <c r="N19" i="111"/>
  <c r="O19" i="111"/>
  <c r="N20" i="111"/>
  <c r="O20" i="111"/>
  <c r="N21" i="111"/>
  <c r="O21" i="111"/>
  <c r="N22" i="111"/>
  <c r="O22" i="111"/>
  <c r="N23" i="111"/>
  <c r="O23" i="111"/>
  <c r="N24" i="111"/>
  <c r="O24" i="111"/>
  <c r="N25" i="111"/>
  <c r="O25" i="111"/>
  <c r="N26" i="111"/>
  <c r="O26" i="111"/>
  <c r="N28" i="111"/>
  <c r="O28" i="111"/>
  <c r="N29" i="111"/>
  <c r="O29" i="111"/>
  <c r="N30" i="111"/>
  <c r="O30" i="111"/>
  <c r="N31" i="111"/>
  <c r="O31" i="111"/>
  <c r="N32" i="111"/>
  <c r="O32" i="111"/>
  <c r="N33" i="111"/>
  <c r="O33" i="111"/>
  <c r="N34" i="111"/>
  <c r="O34" i="111"/>
  <c r="N35" i="111"/>
  <c r="O35" i="111"/>
  <c r="N36" i="111"/>
  <c r="O36" i="111"/>
  <c r="N37" i="111"/>
  <c r="O37" i="111"/>
  <c r="N38" i="111"/>
  <c r="O38" i="111"/>
  <c r="N39" i="111"/>
  <c r="O39" i="111"/>
  <c r="N40" i="111"/>
  <c r="O40" i="111"/>
  <c r="N41" i="111"/>
  <c r="O41" i="111"/>
  <c r="N42" i="111"/>
  <c r="O42" i="111"/>
  <c r="N43" i="111"/>
  <c r="O43" i="111"/>
  <c r="N44" i="111"/>
  <c r="O44" i="111"/>
  <c r="N45" i="111"/>
  <c r="O45" i="111"/>
  <c r="N46" i="111"/>
  <c r="O46" i="111"/>
  <c r="N47" i="111"/>
  <c r="O47" i="111"/>
  <c r="N48" i="111"/>
  <c r="O48" i="111"/>
  <c r="N50" i="111"/>
  <c r="O50" i="111"/>
  <c r="N51" i="111"/>
  <c r="O51" i="111"/>
  <c r="N52" i="111"/>
  <c r="O52" i="111"/>
  <c r="N54" i="111"/>
  <c r="O54" i="111"/>
  <c r="N55" i="111"/>
  <c r="O55" i="111"/>
  <c r="N56" i="111"/>
  <c r="O56" i="111"/>
  <c r="N57" i="111"/>
  <c r="O57" i="111"/>
  <c r="O6" i="111"/>
  <c r="N6" i="111"/>
  <c r="D58" i="111"/>
  <c r="D59" i="111" s="1"/>
  <c r="E58" i="111"/>
  <c r="F58" i="111"/>
  <c r="G58" i="111"/>
  <c r="H58" i="111"/>
  <c r="I58" i="111"/>
  <c r="J58" i="111"/>
  <c r="K58" i="111"/>
  <c r="L58" i="111"/>
  <c r="M58" i="111"/>
  <c r="D53" i="111"/>
  <c r="E53" i="111"/>
  <c r="F53" i="111"/>
  <c r="G53" i="111"/>
  <c r="H53" i="111"/>
  <c r="I53" i="111"/>
  <c r="J53" i="111"/>
  <c r="K53" i="111"/>
  <c r="L53" i="111"/>
  <c r="M53" i="111"/>
  <c r="D49" i="111"/>
  <c r="E49" i="111"/>
  <c r="F49" i="111"/>
  <c r="G49" i="111"/>
  <c r="H49" i="111"/>
  <c r="I49" i="111"/>
  <c r="J49" i="111"/>
  <c r="K49" i="111"/>
  <c r="L49" i="111"/>
  <c r="L59" i="111" s="1"/>
  <c r="M49" i="111"/>
  <c r="D27" i="111"/>
  <c r="E27" i="111"/>
  <c r="F27" i="111"/>
  <c r="F59" i="111" s="1"/>
  <c r="G27" i="111"/>
  <c r="G59" i="111" s="1"/>
  <c r="H27" i="111"/>
  <c r="I27" i="111"/>
  <c r="L27" i="111"/>
  <c r="M27" i="111"/>
  <c r="C27" i="111"/>
  <c r="D58" i="42"/>
  <c r="D53" i="42"/>
  <c r="C53" i="42"/>
  <c r="D49" i="42"/>
  <c r="C49" i="42"/>
  <c r="D27" i="42"/>
  <c r="C27" i="42"/>
  <c r="AA49" i="77"/>
  <c r="AA27" i="77"/>
  <c r="AA7" i="77"/>
  <c r="AA8" i="77"/>
  <c r="AA9" i="77"/>
  <c r="AA10" i="77"/>
  <c r="AA11" i="77"/>
  <c r="AA12" i="77"/>
  <c r="AA13" i="77"/>
  <c r="AA14" i="77"/>
  <c r="AA15" i="77"/>
  <c r="AA16" i="77"/>
  <c r="AA17" i="77"/>
  <c r="AA18" i="77"/>
  <c r="AA19" i="77"/>
  <c r="AA20" i="77"/>
  <c r="AA21" i="77"/>
  <c r="AA22" i="77"/>
  <c r="AA23" i="77"/>
  <c r="AA24" i="77"/>
  <c r="AA26" i="77"/>
  <c r="AA28" i="77"/>
  <c r="AA36" i="77"/>
  <c r="AA38" i="77"/>
  <c r="AA39" i="77"/>
  <c r="AA42" i="77"/>
  <c r="AA50" i="77"/>
  <c r="AA51" i="77"/>
  <c r="AA52" i="77"/>
  <c r="AA6" i="77"/>
  <c r="W53" i="77"/>
  <c r="W59" i="77" s="1"/>
  <c r="V7" i="77"/>
  <c r="V8" i="77"/>
  <c r="V9" i="77"/>
  <c r="V10" i="77"/>
  <c r="V12" i="77"/>
  <c r="V13" i="77"/>
  <c r="V14" i="77"/>
  <c r="V15" i="77"/>
  <c r="V16" i="77"/>
  <c r="V18" i="77"/>
  <c r="V19" i="77"/>
  <c r="V20" i="77"/>
  <c r="V21" i="77"/>
  <c r="V22" i="77"/>
  <c r="V23" i="77"/>
  <c r="V24" i="77"/>
  <c r="V26" i="77"/>
  <c r="V28" i="77"/>
  <c r="V36" i="77"/>
  <c r="V50" i="77"/>
  <c r="V51" i="77"/>
  <c r="V52" i="77"/>
  <c r="V6" i="77"/>
  <c r="Q8" i="77"/>
  <c r="Q9" i="77"/>
  <c r="Q10" i="77"/>
  <c r="Q12" i="77"/>
  <c r="Q17" i="77"/>
  <c r="Q18" i="77"/>
  <c r="Q20" i="77"/>
  <c r="Q21" i="77"/>
  <c r="Q22" i="77"/>
  <c r="Q24" i="77"/>
  <c r="Q55" i="77"/>
  <c r="Q6" i="77"/>
  <c r="L7" i="77"/>
  <c r="L8" i="77"/>
  <c r="L9" i="77"/>
  <c r="L10" i="77"/>
  <c r="L11" i="77"/>
  <c r="L12" i="77"/>
  <c r="L13" i="77"/>
  <c r="L14" i="77"/>
  <c r="L15" i="77"/>
  <c r="L16" i="77"/>
  <c r="L17" i="77"/>
  <c r="L18" i="77"/>
  <c r="L19" i="77"/>
  <c r="L20" i="77"/>
  <c r="L21" i="77"/>
  <c r="L22" i="77"/>
  <c r="L23" i="77"/>
  <c r="L24" i="77"/>
  <c r="L25" i="77"/>
  <c r="L26" i="77"/>
  <c r="L36" i="77"/>
  <c r="L50" i="77"/>
  <c r="L51" i="77"/>
  <c r="L52" i="77"/>
  <c r="L6" i="77"/>
  <c r="G7" i="77"/>
  <c r="G8" i="77"/>
  <c r="G9" i="77"/>
  <c r="G10" i="77"/>
  <c r="G11" i="77"/>
  <c r="G12" i="77"/>
  <c r="G13" i="77"/>
  <c r="G14" i="77"/>
  <c r="G15" i="77"/>
  <c r="G16" i="77"/>
  <c r="G17" i="77"/>
  <c r="G18" i="77"/>
  <c r="G19" i="77"/>
  <c r="G20" i="77"/>
  <c r="G21" i="77"/>
  <c r="G22" i="77"/>
  <c r="G23" i="77"/>
  <c r="G24" i="77"/>
  <c r="G25" i="77"/>
  <c r="G26" i="77"/>
  <c r="G28" i="77"/>
  <c r="G35" i="77"/>
  <c r="G36" i="77"/>
  <c r="G50" i="77"/>
  <c r="G51" i="77"/>
  <c r="G52" i="77"/>
  <c r="G6" i="77"/>
  <c r="I59" i="111"/>
  <c r="M59" i="111"/>
  <c r="D59" i="42"/>
  <c r="N53" i="111"/>
  <c r="E59" i="111"/>
  <c r="N27" i="111"/>
  <c r="O58" i="111"/>
  <c r="O49" i="111"/>
  <c r="O27" i="111"/>
  <c r="O53" i="111"/>
  <c r="N49" i="111"/>
  <c r="H59" i="111"/>
  <c r="D58" i="85"/>
  <c r="E58" i="85"/>
  <c r="F58" i="85"/>
  <c r="G58" i="85"/>
  <c r="H58" i="85"/>
  <c r="I58" i="85"/>
  <c r="J58" i="85"/>
  <c r="D53" i="85"/>
  <c r="E53" i="85"/>
  <c r="F53" i="85"/>
  <c r="G53" i="85"/>
  <c r="H53" i="85"/>
  <c r="I53" i="85"/>
  <c r="J53" i="85"/>
  <c r="C53" i="85"/>
  <c r="D49" i="85"/>
  <c r="E49" i="85"/>
  <c r="F49" i="85"/>
  <c r="G49" i="85"/>
  <c r="H49" i="85"/>
  <c r="I49" i="85"/>
  <c r="J49" i="85"/>
  <c r="C49" i="85"/>
  <c r="D27" i="85"/>
  <c r="E27" i="85"/>
  <c r="F27" i="85"/>
  <c r="G27" i="85"/>
  <c r="H27" i="85"/>
  <c r="I27" i="85"/>
  <c r="J27" i="85"/>
  <c r="C27" i="85"/>
  <c r="D58" i="78"/>
  <c r="E58" i="78"/>
  <c r="F58" i="78"/>
  <c r="G58" i="78"/>
  <c r="H58" i="78"/>
  <c r="I58" i="78"/>
  <c r="J58" i="78"/>
  <c r="K58" i="78"/>
  <c r="L58" i="78"/>
  <c r="C58" i="78"/>
  <c r="D53" i="78"/>
  <c r="E53" i="78"/>
  <c r="F53" i="78"/>
  <c r="G53" i="78"/>
  <c r="H53" i="78"/>
  <c r="I53" i="78"/>
  <c r="J53" i="78"/>
  <c r="K53" i="78"/>
  <c r="L53" i="78"/>
  <c r="C53" i="78"/>
  <c r="D49" i="78"/>
  <c r="E49" i="78"/>
  <c r="F49" i="78"/>
  <c r="G49" i="78"/>
  <c r="H49" i="78"/>
  <c r="I49" i="78"/>
  <c r="J49" i="78"/>
  <c r="K49" i="78"/>
  <c r="L49" i="78"/>
  <c r="C49" i="78"/>
  <c r="D27" i="78"/>
  <c r="E27" i="78"/>
  <c r="F27" i="78"/>
  <c r="G27" i="78"/>
  <c r="H27" i="78"/>
  <c r="I27" i="78"/>
  <c r="J27" i="78"/>
  <c r="K27" i="78"/>
  <c r="L27" i="78"/>
  <c r="C27" i="78"/>
  <c r="D58" i="15"/>
  <c r="D53" i="15"/>
  <c r="C53" i="15"/>
  <c r="D49" i="15"/>
  <c r="C49" i="15"/>
  <c r="D27" i="15"/>
  <c r="C27" i="15"/>
  <c r="O59" i="111"/>
  <c r="V60" i="109"/>
  <c r="W60" i="109"/>
  <c r="E58" i="110"/>
  <c r="F58" i="110"/>
  <c r="G58" i="110"/>
  <c r="M58" i="110" s="1"/>
  <c r="H58" i="110"/>
  <c r="N58" i="110" s="1"/>
  <c r="I58" i="110"/>
  <c r="J58" i="110"/>
  <c r="K58" i="110"/>
  <c r="L58" i="110"/>
  <c r="L59" i="110" s="1"/>
  <c r="N59" i="110" s="1"/>
  <c r="O58" i="110"/>
  <c r="P58" i="110"/>
  <c r="Q58" i="110"/>
  <c r="R58" i="110"/>
  <c r="S58" i="110"/>
  <c r="T58" i="110"/>
  <c r="U58" i="110"/>
  <c r="V58" i="110"/>
  <c r="V59" i="110" s="1"/>
  <c r="O59" i="110"/>
  <c r="R59" i="110"/>
  <c r="S59" i="110"/>
  <c r="E59" i="110"/>
  <c r="F59" i="110"/>
  <c r="G59" i="110"/>
  <c r="H59" i="110"/>
  <c r="K59" i="110"/>
  <c r="P59" i="110"/>
  <c r="Q59" i="110"/>
  <c r="T59" i="110"/>
  <c r="U59" i="110"/>
  <c r="L11" i="109"/>
  <c r="L12" i="109"/>
  <c r="L13" i="109"/>
  <c r="L14" i="109"/>
  <c r="L15" i="109"/>
  <c r="L16" i="109"/>
  <c r="L17" i="109"/>
  <c r="L18" i="109"/>
  <c r="L19" i="109"/>
  <c r="L20" i="109"/>
  <c r="L21" i="109"/>
  <c r="L22" i="109"/>
  <c r="L23" i="109"/>
  <c r="L24" i="109"/>
  <c r="L25" i="109"/>
  <c r="L26" i="109"/>
  <c r="L28" i="109"/>
  <c r="L29" i="109"/>
  <c r="L30" i="109"/>
  <c r="L31" i="109"/>
  <c r="L32" i="109"/>
  <c r="L33" i="109"/>
  <c r="L34" i="109"/>
  <c r="L35" i="109"/>
  <c r="L36" i="109"/>
  <c r="L37" i="109"/>
  <c r="L38" i="109"/>
  <c r="L39" i="109"/>
  <c r="L40" i="109"/>
  <c r="L41" i="109"/>
  <c r="L42" i="109"/>
  <c r="L43" i="109"/>
  <c r="L44" i="109"/>
  <c r="L45" i="109"/>
  <c r="L48" i="109"/>
  <c r="L50" i="109"/>
  <c r="L51" i="109"/>
  <c r="L52" i="109"/>
  <c r="L55" i="109"/>
  <c r="G9" i="109"/>
  <c r="G10" i="109"/>
  <c r="G11" i="109"/>
  <c r="G12" i="109"/>
  <c r="G13" i="109"/>
  <c r="G14" i="109"/>
  <c r="G15" i="109"/>
  <c r="G16" i="109"/>
  <c r="G17" i="109"/>
  <c r="G18" i="109"/>
  <c r="G19" i="109"/>
  <c r="G20" i="109"/>
  <c r="G21" i="109"/>
  <c r="G22" i="109"/>
  <c r="G23" i="109"/>
  <c r="G24" i="109"/>
  <c r="G25" i="109"/>
  <c r="G26" i="109"/>
  <c r="G28" i="109"/>
  <c r="G29" i="109"/>
  <c r="G30" i="109"/>
  <c r="G31" i="109"/>
  <c r="G32" i="109"/>
  <c r="G33" i="109"/>
  <c r="G34" i="109"/>
  <c r="G35" i="109"/>
  <c r="G36" i="109"/>
  <c r="G37" i="109"/>
  <c r="G38" i="109"/>
  <c r="G39" i="109"/>
  <c r="G40" i="109"/>
  <c r="G41" i="109"/>
  <c r="G42" i="109"/>
  <c r="G43" i="109"/>
  <c r="G44" i="109"/>
  <c r="G45" i="109"/>
  <c r="G47" i="109"/>
  <c r="G48" i="109"/>
  <c r="G50" i="109"/>
  <c r="G51" i="109"/>
  <c r="G52" i="109"/>
  <c r="G54" i="109"/>
  <c r="G55" i="109"/>
  <c r="G57" i="109"/>
  <c r="D58" i="109"/>
  <c r="E58" i="109"/>
  <c r="F58" i="109"/>
  <c r="H58" i="109"/>
  <c r="I58" i="109"/>
  <c r="J58" i="109"/>
  <c r="K58" i="109"/>
  <c r="M58" i="109"/>
  <c r="N58" i="109"/>
  <c r="O58" i="109"/>
  <c r="P58" i="109"/>
  <c r="D53" i="109"/>
  <c r="E53" i="109"/>
  <c r="F53" i="109"/>
  <c r="H53" i="109"/>
  <c r="I53" i="109"/>
  <c r="M53" i="109"/>
  <c r="N53" i="109"/>
  <c r="D49" i="109"/>
  <c r="H49" i="109"/>
  <c r="I49" i="109"/>
  <c r="L49" i="109" s="1"/>
  <c r="M49" i="109"/>
  <c r="N49" i="109"/>
  <c r="D27" i="109"/>
  <c r="H27" i="109"/>
  <c r="I27" i="109"/>
  <c r="M27" i="109"/>
  <c r="N27" i="109"/>
  <c r="N58" i="71"/>
  <c r="O58" i="71"/>
  <c r="P58" i="71"/>
  <c r="N53" i="71"/>
  <c r="N59" i="71" s="1"/>
  <c r="N49" i="71"/>
  <c r="N27" i="71"/>
  <c r="I58" i="71"/>
  <c r="I59" i="71" s="1"/>
  <c r="J58" i="71"/>
  <c r="K58" i="71"/>
  <c r="I53" i="71"/>
  <c r="I49" i="71"/>
  <c r="I27" i="71"/>
  <c r="E58" i="71"/>
  <c r="F58" i="71"/>
  <c r="E53" i="71"/>
  <c r="F53" i="71"/>
  <c r="E49" i="71"/>
  <c r="F49" i="71"/>
  <c r="E27" i="71"/>
  <c r="F27" i="71"/>
  <c r="E58" i="93"/>
  <c r="F58" i="93"/>
  <c r="G58" i="93"/>
  <c r="H58" i="93"/>
  <c r="I58" i="93"/>
  <c r="J58" i="93"/>
  <c r="K58" i="93"/>
  <c r="L58" i="93"/>
  <c r="M58" i="93"/>
  <c r="N58" i="93"/>
  <c r="E53" i="93"/>
  <c r="F53" i="93"/>
  <c r="G53" i="93"/>
  <c r="H53" i="93"/>
  <c r="I53" i="93"/>
  <c r="J53" i="93"/>
  <c r="K53" i="93"/>
  <c r="L53" i="93"/>
  <c r="M53" i="93"/>
  <c r="N53" i="93"/>
  <c r="E49" i="93"/>
  <c r="F49" i="93"/>
  <c r="G49" i="93"/>
  <c r="H49" i="93"/>
  <c r="I49" i="93"/>
  <c r="J49" i="93"/>
  <c r="K49" i="93"/>
  <c r="L49" i="93"/>
  <c r="M49" i="93"/>
  <c r="N49" i="93"/>
  <c r="E27" i="93"/>
  <c r="F27" i="93"/>
  <c r="G27" i="93"/>
  <c r="H27" i="93"/>
  <c r="I27" i="93"/>
  <c r="J27" i="93"/>
  <c r="K27" i="93"/>
  <c r="L27" i="93"/>
  <c r="M27" i="93"/>
  <c r="N27" i="93"/>
  <c r="I58" i="108"/>
  <c r="J58" i="108"/>
  <c r="K58" i="108"/>
  <c r="E58" i="108"/>
  <c r="F58" i="108"/>
  <c r="I53" i="108"/>
  <c r="D53" i="108"/>
  <c r="E59" i="108"/>
  <c r="I49" i="108"/>
  <c r="K59" i="108"/>
  <c r="I58" i="73"/>
  <c r="J58" i="73"/>
  <c r="K58" i="73"/>
  <c r="E58" i="73"/>
  <c r="F58" i="73"/>
  <c r="I53" i="73"/>
  <c r="D53" i="73"/>
  <c r="E53" i="73"/>
  <c r="F53" i="73"/>
  <c r="I49" i="73"/>
  <c r="D49" i="73"/>
  <c r="I27" i="73"/>
  <c r="I59" i="73" s="1"/>
  <c r="D27" i="73"/>
  <c r="E59" i="71"/>
  <c r="N59" i="109"/>
  <c r="L27" i="109"/>
  <c r="G27" i="109"/>
  <c r="M59" i="109"/>
  <c r="H59" i="109"/>
  <c r="L53" i="109"/>
  <c r="G53" i="109"/>
  <c r="O59" i="109"/>
  <c r="J59" i="109"/>
  <c r="L58" i="109"/>
  <c r="J59" i="110"/>
  <c r="I59" i="110"/>
  <c r="M59" i="110" s="1"/>
  <c r="D59" i="109"/>
  <c r="G58" i="109"/>
  <c r="K59" i="109"/>
  <c r="I59" i="109"/>
  <c r="E59" i="109"/>
  <c r="G49" i="109"/>
  <c r="F59" i="109"/>
  <c r="P59" i="71"/>
  <c r="F59" i="71"/>
  <c r="M59" i="93"/>
  <c r="N59" i="93"/>
  <c r="K59" i="93"/>
  <c r="L59" i="93"/>
  <c r="I59" i="93"/>
  <c r="J59" i="93"/>
  <c r="G59" i="93"/>
  <c r="H59" i="93"/>
  <c r="F59" i="93"/>
  <c r="J59" i="108"/>
  <c r="F59" i="108"/>
  <c r="F59" i="73"/>
  <c r="K28" i="104"/>
  <c r="K29" i="104"/>
  <c r="K30" i="104"/>
  <c r="K31" i="104"/>
  <c r="K32" i="104"/>
  <c r="K33" i="104"/>
  <c r="K34" i="104"/>
  <c r="K35" i="104"/>
  <c r="K36" i="104"/>
  <c r="K37" i="104"/>
  <c r="K38" i="104"/>
  <c r="K39" i="104"/>
  <c r="K40" i="104"/>
  <c r="K41" i="104"/>
  <c r="K42" i="104"/>
  <c r="K43" i="104"/>
  <c r="K44" i="104"/>
  <c r="K45" i="104"/>
  <c r="K46" i="104"/>
  <c r="K47" i="104"/>
  <c r="K48" i="104"/>
  <c r="L59" i="109"/>
  <c r="G59" i="109"/>
  <c r="I7" i="9"/>
  <c r="I8" i="9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8" i="9"/>
  <c r="I29" i="9"/>
  <c r="I30" i="9"/>
  <c r="I31" i="9"/>
  <c r="I32" i="9"/>
  <c r="I33" i="9"/>
  <c r="I34" i="9"/>
  <c r="I35" i="9"/>
  <c r="I36" i="9"/>
  <c r="I37" i="9"/>
  <c r="I38" i="9"/>
  <c r="I39" i="9"/>
  <c r="I40" i="9"/>
  <c r="I41" i="9"/>
  <c r="I42" i="9"/>
  <c r="I43" i="9"/>
  <c r="I44" i="9"/>
  <c r="I45" i="9"/>
  <c r="I47" i="9"/>
  <c r="I48" i="9"/>
  <c r="I50" i="9"/>
  <c r="I51" i="9"/>
  <c r="I52" i="9"/>
  <c r="I55" i="9"/>
  <c r="I56" i="9"/>
  <c r="I57" i="9"/>
  <c r="I6" i="9"/>
  <c r="J7" i="9"/>
  <c r="J8" i="9"/>
  <c r="J9" i="9"/>
  <c r="J10" i="9"/>
  <c r="J11" i="9"/>
  <c r="J12" i="9"/>
  <c r="J13" i="9"/>
  <c r="J14" i="9"/>
  <c r="J15" i="9"/>
  <c r="J16" i="9"/>
  <c r="J17" i="9"/>
  <c r="J18" i="9"/>
  <c r="J19" i="9"/>
  <c r="J20" i="9"/>
  <c r="J21" i="9"/>
  <c r="J22" i="9"/>
  <c r="J23" i="9"/>
  <c r="J24" i="9"/>
  <c r="J25" i="9"/>
  <c r="J26" i="9"/>
  <c r="J28" i="9"/>
  <c r="J29" i="9"/>
  <c r="J30" i="9"/>
  <c r="J31" i="9"/>
  <c r="J32" i="9"/>
  <c r="J33" i="9"/>
  <c r="J34" i="9"/>
  <c r="J35" i="9"/>
  <c r="J36" i="9"/>
  <c r="J37" i="9"/>
  <c r="J38" i="9"/>
  <c r="J39" i="9"/>
  <c r="J40" i="9"/>
  <c r="J41" i="9"/>
  <c r="J42" i="9"/>
  <c r="J43" i="9"/>
  <c r="J44" i="9"/>
  <c r="J45" i="9"/>
  <c r="J47" i="9"/>
  <c r="J48" i="9"/>
  <c r="J50" i="9"/>
  <c r="J51" i="9"/>
  <c r="J52" i="9"/>
  <c r="J55" i="9"/>
  <c r="J56" i="9"/>
  <c r="J57" i="9"/>
  <c r="J6" i="9"/>
  <c r="H6" i="9"/>
  <c r="H7" i="9"/>
  <c r="H8" i="9"/>
  <c r="H9" i="9"/>
  <c r="H10" i="9"/>
  <c r="H11" i="9"/>
  <c r="H12" i="9"/>
  <c r="H13" i="9"/>
  <c r="H14" i="9"/>
  <c r="H15" i="9"/>
  <c r="H16" i="9"/>
  <c r="H17" i="9"/>
  <c r="H18" i="9"/>
  <c r="H19" i="9"/>
  <c r="H20" i="9"/>
  <c r="H21" i="9"/>
  <c r="H22" i="9"/>
  <c r="H23" i="9"/>
  <c r="H24" i="9"/>
  <c r="H25" i="9"/>
  <c r="H26" i="9"/>
  <c r="J53" i="9"/>
  <c r="D68" i="9"/>
  <c r="I53" i="9"/>
  <c r="F68" i="9"/>
  <c r="I49" i="9"/>
  <c r="J49" i="9"/>
  <c r="I27" i="9"/>
  <c r="J27" i="9"/>
  <c r="J58" i="9"/>
  <c r="I58" i="9"/>
  <c r="D56" i="3"/>
  <c r="E56" i="3"/>
  <c r="G56" i="3"/>
  <c r="L56" i="3" s="1"/>
  <c r="C56" i="3"/>
  <c r="D51" i="3"/>
  <c r="E51" i="3"/>
  <c r="G51" i="3"/>
  <c r="G57" i="3" s="1"/>
  <c r="C51" i="3"/>
  <c r="D47" i="3"/>
  <c r="E47" i="3"/>
  <c r="G47" i="3"/>
  <c r="L47" i="3" s="1"/>
  <c r="C47" i="3"/>
  <c r="D25" i="3"/>
  <c r="E25" i="3"/>
  <c r="G25" i="3"/>
  <c r="L25" i="3" s="1"/>
  <c r="C25" i="3"/>
  <c r="C57" i="3" s="1"/>
  <c r="F48" i="3"/>
  <c r="K48" i="3"/>
  <c r="F49" i="3"/>
  <c r="K49" i="3"/>
  <c r="F50" i="3"/>
  <c r="K50" i="3"/>
  <c r="F52" i="3"/>
  <c r="K52" i="3" s="1"/>
  <c r="F53" i="3"/>
  <c r="K53" i="3" s="1"/>
  <c r="F54" i="3"/>
  <c r="K54" i="3" s="1"/>
  <c r="F55" i="3"/>
  <c r="K55" i="3" s="1"/>
  <c r="I68" i="9"/>
  <c r="F25" i="3"/>
  <c r="K25" i="3" s="1"/>
  <c r="F51" i="3"/>
  <c r="K51" i="3" s="1"/>
  <c r="E57" i="3"/>
  <c r="E79" i="3" s="1"/>
  <c r="F47" i="3"/>
  <c r="K47" i="3"/>
  <c r="D57" i="3"/>
  <c r="D74" i="3" s="1"/>
  <c r="E74" i="3"/>
  <c r="H27" i="134"/>
  <c r="G27" i="134"/>
  <c r="F27" i="134"/>
  <c r="E27" i="134"/>
  <c r="D27" i="134"/>
  <c r="C27" i="134"/>
  <c r="C49" i="111"/>
  <c r="H53" i="77"/>
  <c r="M53" i="77"/>
  <c r="R53" i="77"/>
  <c r="C53" i="77"/>
  <c r="H49" i="77"/>
  <c r="M49" i="77"/>
  <c r="R49" i="77"/>
  <c r="C49" i="77"/>
  <c r="H27" i="77"/>
  <c r="L27" i="77"/>
  <c r="M27" i="77"/>
  <c r="R27" i="77"/>
  <c r="C27" i="77"/>
  <c r="D27" i="114"/>
  <c r="E27" i="114"/>
  <c r="F27" i="114"/>
  <c r="G27" i="114"/>
  <c r="H27" i="114"/>
  <c r="I27" i="114"/>
  <c r="J27" i="114"/>
  <c r="K27" i="114"/>
  <c r="L27" i="114"/>
  <c r="M27" i="114"/>
  <c r="N27" i="114"/>
  <c r="C27" i="114"/>
  <c r="D49" i="114"/>
  <c r="E49" i="114"/>
  <c r="F49" i="114"/>
  <c r="G49" i="114"/>
  <c r="H49" i="114"/>
  <c r="I49" i="114"/>
  <c r="J49" i="114"/>
  <c r="K49" i="114"/>
  <c r="L49" i="114"/>
  <c r="M49" i="114"/>
  <c r="N49" i="114"/>
  <c r="C49" i="114"/>
  <c r="L7" i="109"/>
  <c r="L8" i="109"/>
  <c r="L9" i="109"/>
  <c r="L10" i="109"/>
  <c r="G7" i="109"/>
  <c r="G8" i="109"/>
  <c r="D27" i="108"/>
  <c r="C27" i="107"/>
  <c r="D27" i="107"/>
  <c r="E27" i="107"/>
  <c r="F27" i="107"/>
  <c r="G27" i="107"/>
  <c r="H27" i="107"/>
  <c r="I27" i="107"/>
  <c r="J27" i="107"/>
  <c r="K27" i="107"/>
  <c r="L27" i="107"/>
  <c r="M27" i="107"/>
  <c r="N27" i="107"/>
  <c r="G58" i="104"/>
  <c r="H58" i="104"/>
  <c r="I58" i="104"/>
  <c r="J58" i="104"/>
  <c r="D53" i="104"/>
  <c r="E53" i="104"/>
  <c r="F53" i="104"/>
  <c r="G53" i="104"/>
  <c r="H53" i="104"/>
  <c r="I53" i="104"/>
  <c r="J53" i="104"/>
  <c r="C53" i="104"/>
  <c r="D49" i="104"/>
  <c r="E49" i="104"/>
  <c r="F49" i="104"/>
  <c r="G49" i="104"/>
  <c r="H49" i="104"/>
  <c r="I49" i="104"/>
  <c r="J49" i="104"/>
  <c r="C49" i="104"/>
  <c r="D27" i="104"/>
  <c r="E27" i="104"/>
  <c r="F27" i="104"/>
  <c r="G27" i="104"/>
  <c r="H27" i="104"/>
  <c r="I27" i="104"/>
  <c r="J27" i="104"/>
  <c r="C27" i="104"/>
  <c r="E59" i="104"/>
  <c r="D65" i="3"/>
  <c r="E65" i="3"/>
  <c r="F65" i="3"/>
  <c r="C65" i="3"/>
  <c r="D58" i="105"/>
  <c r="E58" i="105"/>
  <c r="F58" i="105"/>
  <c r="G58" i="105"/>
  <c r="G59" i="105" s="1"/>
  <c r="H58" i="105"/>
  <c r="I58" i="105"/>
  <c r="J58" i="105"/>
  <c r="M58" i="105"/>
  <c r="N58" i="105"/>
  <c r="O58" i="105"/>
  <c r="P58" i="105"/>
  <c r="Q58" i="105"/>
  <c r="R58" i="105"/>
  <c r="S58" i="105"/>
  <c r="T58" i="105"/>
  <c r="C58" i="105"/>
  <c r="C59" i="105" s="1"/>
  <c r="D53" i="105"/>
  <c r="E53" i="105"/>
  <c r="F53" i="105"/>
  <c r="G53" i="105"/>
  <c r="H53" i="105"/>
  <c r="I53" i="105"/>
  <c r="J53" i="105"/>
  <c r="M53" i="105"/>
  <c r="N53" i="105"/>
  <c r="O53" i="105"/>
  <c r="P53" i="105"/>
  <c r="Q53" i="105"/>
  <c r="R53" i="105"/>
  <c r="S53" i="105"/>
  <c r="T53" i="105"/>
  <c r="C53" i="105"/>
  <c r="D49" i="105"/>
  <c r="E49" i="105"/>
  <c r="F49" i="105"/>
  <c r="G49" i="105"/>
  <c r="H49" i="105"/>
  <c r="I49" i="105"/>
  <c r="J49" i="105"/>
  <c r="M49" i="105"/>
  <c r="N49" i="105"/>
  <c r="O49" i="105"/>
  <c r="P49" i="105"/>
  <c r="Q49" i="105"/>
  <c r="R49" i="105"/>
  <c r="S49" i="105"/>
  <c r="T49" i="105"/>
  <c r="C49" i="105"/>
  <c r="D27" i="105"/>
  <c r="E27" i="105"/>
  <c r="F27" i="105"/>
  <c r="G27" i="105"/>
  <c r="H27" i="105"/>
  <c r="H59" i="105" s="1"/>
  <c r="I27" i="105"/>
  <c r="J27" i="105"/>
  <c r="M27" i="105"/>
  <c r="N27" i="105"/>
  <c r="O27" i="105"/>
  <c r="P27" i="105"/>
  <c r="Q27" i="105"/>
  <c r="R27" i="105"/>
  <c r="S27" i="105"/>
  <c r="S59" i="105" s="1"/>
  <c r="T27" i="105"/>
  <c r="C27" i="105"/>
  <c r="T59" i="105"/>
  <c r="P59" i="105"/>
  <c r="D59" i="105"/>
  <c r="O59" i="105"/>
  <c r="R59" i="105"/>
  <c r="N59" i="105"/>
  <c r="J59" i="105"/>
  <c r="F59" i="105"/>
  <c r="Q59" i="105"/>
  <c r="I59" i="105"/>
  <c r="E59" i="105"/>
  <c r="D58" i="118"/>
  <c r="E58" i="118"/>
  <c r="F58" i="118"/>
  <c r="G58" i="118"/>
  <c r="H58" i="118"/>
  <c r="H59" i="118" s="1"/>
  <c r="C58" i="118"/>
  <c r="D53" i="118"/>
  <c r="E53" i="118"/>
  <c r="F53" i="118"/>
  <c r="F59" i="118" s="1"/>
  <c r="G53" i="118"/>
  <c r="H53" i="118"/>
  <c r="C53" i="118"/>
  <c r="D49" i="118"/>
  <c r="E49" i="118"/>
  <c r="F49" i="118"/>
  <c r="G49" i="118"/>
  <c r="H49" i="118"/>
  <c r="C49" i="118"/>
  <c r="D58" i="117"/>
  <c r="E58" i="117"/>
  <c r="F58" i="117"/>
  <c r="C58" i="117"/>
  <c r="D53" i="117"/>
  <c r="E53" i="117"/>
  <c r="F53" i="117"/>
  <c r="C53" i="117"/>
  <c r="D49" i="117"/>
  <c r="E49" i="117"/>
  <c r="F49" i="117"/>
  <c r="C49" i="117"/>
  <c r="D27" i="117"/>
  <c r="D59" i="117" s="1"/>
  <c r="E27" i="117"/>
  <c r="F27" i="117"/>
  <c r="C27" i="117"/>
  <c r="D58" i="115"/>
  <c r="E58" i="115"/>
  <c r="E59" i="115" s="1"/>
  <c r="F58" i="115"/>
  <c r="G58" i="115"/>
  <c r="H58" i="115"/>
  <c r="I58" i="115"/>
  <c r="I59" i="115" s="1"/>
  <c r="J58" i="115"/>
  <c r="K58" i="115"/>
  <c r="L58" i="115"/>
  <c r="M58" i="115"/>
  <c r="M59" i="115" s="1"/>
  <c r="N58" i="115"/>
  <c r="C58" i="115"/>
  <c r="D53" i="115"/>
  <c r="E53" i="115"/>
  <c r="F53" i="115"/>
  <c r="G53" i="115"/>
  <c r="H53" i="115"/>
  <c r="I53" i="115"/>
  <c r="J53" i="115"/>
  <c r="K53" i="115"/>
  <c r="L53" i="115"/>
  <c r="M53" i="115"/>
  <c r="N53" i="115"/>
  <c r="C53" i="115"/>
  <c r="D49" i="115"/>
  <c r="E49" i="115"/>
  <c r="F49" i="115"/>
  <c r="G49" i="115"/>
  <c r="H49" i="115"/>
  <c r="I49" i="115"/>
  <c r="J49" i="115"/>
  <c r="K49" i="115"/>
  <c r="L49" i="115"/>
  <c r="M49" i="115"/>
  <c r="N49" i="115"/>
  <c r="C49" i="115"/>
  <c r="D27" i="115"/>
  <c r="E27" i="115"/>
  <c r="F27" i="115"/>
  <c r="G27" i="115"/>
  <c r="H27" i="115"/>
  <c r="I27" i="115"/>
  <c r="J27" i="115"/>
  <c r="K27" i="115"/>
  <c r="L27" i="115"/>
  <c r="M27" i="115"/>
  <c r="N27" i="115"/>
  <c r="C27" i="115"/>
  <c r="O7" i="115"/>
  <c r="P7" i="115"/>
  <c r="O8" i="115"/>
  <c r="P8" i="115"/>
  <c r="O9" i="115"/>
  <c r="P9" i="115"/>
  <c r="O10" i="115"/>
  <c r="P10" i="115"/>
  <c r="O11" i="115"/>
  <c r="P11" i="115"/>
  <c r="O12" i="115"/>
  <c r="P12" i="115"/>
  <c r="O13" i="115"/>
  <c r="P13" i="115"/>
  <c r="O14" i="115"/>
  <c r="P14" i="115"/>
  <c r="O15" i="115"/>
  <c r="P15" i="115"/>
  <c r="O16" i="115"/>
  <c r="P16" i="115"/>
  <c r="O17" i="115"/>
  <c r="P17" i="115"/>
  <c r="O18" i="115"/>
  <c r="P18" i="115"/>
  <c r="O19" i="115"/>
  <c r="P19" i="115"/>
  <c r="O20" i="115"/>
  <c r="P20" i="115"/>
  <c r="O21" i="115"/>
  <c r="P21" i="115"/>
  <c r="O22" i="115"/>
  <c r="P22" i="115"/>
  <c r="O23" i="115"/>
  <c r="P23" i="115"/>
  <c r="O24" i="115"/>
  <c r="P24" i="115"/>
  <c r="O25" i="115"/>
  <c r="P25" i="115"/>
  <c r="O26" i="115"/>
  <c r="P26" i="115"/>
  <c r="O28" i="115"/>
  <c r="P28" i="115"/>
  <c r="O29" i="115"/>
  <c r="P29" i="115"/>
  <c r="O30" i="115"/>
  <c r="P30" i="115"/>
  <c r="O31" i="115"/>
  <c r="P31" i="115"/>
  <c r="O32" i="115"/>
  <c r="P32" i="115"/>
  <c r="O33" i="115"/>
  <c r="P33" i="115"/>
  <c r="O34" i="115"/>
  <c r="P34" i="115"/>
  <c r="O35" i="115"/>
  <c r="P35" i="115"/>
  <c r="O36" i="115"/>
  <c r="P36" i="115"/>
  <c r="O37" i="115"/>
  <c r="P37" i="115"/>
  <c r="O38" i="115"/>
  <c r="P38" i="115"/>
  <c r="O39" i="115"/>
  <c r="P39" i="115"/>
  <c r="O40" i="115"/>
  <c r="P40" i="115"/>
  <c r="O41" i="115"/>
  <c r="P41" i="115"/>
  <c r="O42" i="115"/>
  <c r="P42" i="115"/>
  <c r="O43" i="115"/>
  <c r="P43" i="115"/>
  <c r="O44" i="115"/>
  <c r="P44" i="115"/>
  <c r="O45" i="115"/>
  <c r="P45" i="115"/>
  <c r="O46" i="115"/>
  <c r="P46" i="115"/>
  <c r="O47" i="115"/>
  <c r="P47" i="115"/>
  <c r="O48" i="115"/>
  <c r="P48" i="115"/>
  <c r="O50" i="115"/>
  <c r="P50" i="115"/>
  <c r="O51" i="115"/>
  <c r="P51" i="115"/>
  <c r="O52" i="115"/>
  <c r="P52" i="115"/>
  <c r="O54" i="115"/>
  <c r="P54" i="115"/>
  <c r="O55" i="115"/>
  <c r="O58" i="115" s="1"/>
  <c r="P55" i="115"/>
  <c r="O56" i="115"/>
  <c r="P56" i="115"/>
  <c r="O57" i="115"/>
  <c r="P57" i="115"/>
  <c r="E59" i="118"/>
  <c r="D59" i="118"/>
  <c r="C59" i="118"/>
  <c r="N59" i="115"/>
  <c r="D58" i="114"/>
  <c r="E58" i="114"/>
  <c r="F58" i="114"/>
  <c r="F59" i="114" s="1"/>
  <c r="F53" i="114"/>
  <c r="G58" i="114"/>
  <c r="H58" i="114"/>
  <c r="I58" i="114"/>
  <c r="I59" i="114" s="1"/>
  <c r="J58" i="114"/>
  <c r="J53" i="114"/>
  <c r="J59" i="114"/>
  <c r="K58" i="114"/>
  <c r="K59" i="114" s="1"/>
  <c r="L58" i="114"/>
  <c r="M58" i="114"/>
  <c r="N58" i="114"/>
  <c r="C58" i="114"/>
  <c r="D53" i="114"/>
  <c r="E53" i="114"/>
  <c r="E59" i="114"/>
  <c r="G53" i="114"/>
  <c r="G59" i="114" s="1"/>
  <c r="H53" i="114"/>
  <c r="I53" i="114"/>
  <c r="K53" i="114"/>
  <c r="L53" i="114"/>
  <c r="M53" i="114"/>
  <c r="M59" i="114"/>
  <c r="N53" i="114"/>
  <c r="N59" i="114" s="1"/>
  <c r="C53" i="114"/>
  <c r="O7" i="114"/>
  <c r="I7" i="106" s="1"/>
  <c r="P7" i="114"/>
  <c r="O8" i="114"/>
  <c r="I8" i="106" s="1"/>
  <c r="P8" i="114"/>
  <c r="O9" i="114"/>
  <c r="I9" i="106" s="1"/>
  <c r="P9" i="114"/>
  <c r="O10" i="114"/>
  <c r="I10" i="106" s="1"/>
  <c r="P10" i="114"/>
  <c r="O11" i="114"/>
  <c r="I11" i="106" s="1"/>
  <c r="P11" i="114"/>
  <c r="O12" i="114"/>
  <c r="I12" i="106" s="1"/>
  <c r="P12" i="114"/>
  <c r="O13" i="114"/>
  <c r="I13" i="106" s="1"/>
  <c r="P13" i="114"/>
  <c r="O14" i="114"/>
  <c r="I14" i="106" s="1"/>
  <c r="P14" i="114"/>
  <c r="O15" i="114"/>
  <c r="I15" i="106" s="1"/>
  <c r="P15" i="114"/>
  <c r="O16" i="114"/>
  <c r="I16" i="106" s="1"/>
  <c r="P16" i="114"/>
  <c r="O17" i="114"/>
  <c r="I17" i="106" s="1"/>
  <c r="P17" i="114"/>
  <c r="O18" i="114"/>
  <c r="I18" i="106" s="1"/>
  <c r="P18" i="114"/>
  <c r="O19" i="114"/>
  <c r="I19" i="106" s="1"/>
  <c r="P19" i="114"/>
  <c r="O20" i="114"/>
  <c r="I20" i="106" s="1"/>
  <c r="P20" i="114"/>
  <c r="O21" i="114"/>
  <c r="I21" i="106" s="1"/>
  <c r="P21" i="114"/>
  <c r="O22" i="114"/>
  <c r="I22" i="106" s="1"/>
  <c r="P22" i="114"/>
  <c r="O23" i="114"/>
  <c r="I23" i="106" s="1"/>
  <c r="P23" i="114"/>
  <c r="O24" i="114"/>
  <c r="I24" i="106" s="1"/>
  <c r="P24" i="114"/>
  <c r="O25" i="114"/>
  <c r="I25" i="106" s="1"/>
  <c r="P25" i="114"/>
  <c r="O26" i="114"/>
  <c r="I26" i="106" s="1"/>
  <c r="P26" i="114"/>
  <c r="O28" i="114"/>
  <c r="I28" i="106" s="1"/>
  <c r="P28" i="114"/>
  <c r="O29" i="114"/>
  <c r="I29" i="106" s="1"/>
  <c r="P29" i="114"/>
  <c r="O30" i="114"/>
  <c r="I30" i="106" s="1"/>
  <c r="P30" i="114"/>
  <c r="O31" i="114"/>
  <c r="I31" i="106" s="1"/>
  <c r="P31" i="114"/>
  <c r="O32" i="114"/>
  <c r="I32" i="106" s="1"/>
  <c r="P32" i="114"/>
  <c r="O33" i="114"/>
  <c r="I33" i="106" s="1"/>
  <c r="P33" i="114"/>
  <c r="O34" i="114"/>
  <c r="I34" i="106" s="1"/>
  <c r="P34" i="114"/>
  <c r="O35" i="114"/>
  <c r="I35" i="106" s="1"/>
  <c r="P35" i="114"/>
  <c r="O36" i="114"/>
  <c r="I36" i="106" s="1"/>
  <c r="P36" i="114"/>
  <c r="O37" i="114"/>
  <c r="I37" i="106" s="1"/>
  <c r="P37" i="114"/>
  <c r="O38" i="114"/>
  <c r="I38" i="106" s="1"/>
  <c r="P38" i="114"/>
  <c r="O39" i="114"/>
  <c r="I39" i="106" s="1"/>
  <c r="P39" i="114"/>
  <c r="O40" i="114"/>
  <c r="I40" i="106" s="1"/>
  <c r="P40" i="114"/>
  <c r="O41" i="114"/>
  <c r="I41" i="106" s="1"/>
  <c r="P41" i="114"/>
  <c r="O42" i="114"/>
  <c r="I42" i="106" s="1"/>
  <c r="P42" i="114"/>
  <c r="O43" i="114"/>
  <c r="I43" i="106" s="1"/>
  <c r="P43" i="114"/>
  <c r="O44" i="114"/>
  <c r="I44" i="106" s="1"/>
  <c r="P44" i="114"/>
  <c r="O45" i="114"/>
  <c r="I45" i="106" s="1"/>
  <c r="P45" i="114"/>
  <c r="O46" i="114"/>
  <c r="I46" i="106" s="1"/>
  <c r="P46" i="114"/>
  <c r="O47" i="114"/>
  <c r="I47" i="106" s="1"/>
  <c r="P47" i="114"/>
  <c r="O48" i="114"/>
  <c r="I48" i="106" s="1"/>
  <c r="P48" i="114"/>
  <c r="O50" i="114"/>
  <c r="I50" i="106" s="1"/>
  <c r="P50" i="114"/>
  <c r="O51" i="114"/>
  <c r="I51" i="106" s="1"/>
  <c r="P51" i="114"/>
  <c r="O52" i="114"/>
  <c r="I52" i="106" s="1"/>
  <c r="P52" i="114"/>
  <c r="O54" i="114"/>
  <c r="I54" i="106" s="1"/>
  <c r="P54" i="114"/>
  <c r="O55" i="114"/>
  <c r="I55" i="106" s="1"/>
  <c r="P55" i="114"/>
  <c r="O56" i="114"/>
  <c r="I56" i="106" s="1"/>
  <c r="P56" i="114"/>
  <c r="O57" i="114"/>
  <c r="I57" i="106" s="1"/>
  <c r="P57" i="114"/>
  <c r="O58" i="114"/>
  <c r="O49" i="114"/>
  <c r="C59" i="114"/>
  <c r="O53" i="114"/>
  <c r="L59" i="114"/>
  <c r="H59" i="114"/>
  <c r="D59" i="114"/>
  <c r="G59" i="113"/>
  <c r="H59" i="113"/>
  <c r="C59" i="113"/>
  <c r="C58" i="111"/>
  <c r="C53" i="111"/>
  <c r="N58" i="111"/>
  <c r="C58" i="42"/>
  <c r="H58" i="77"/>
  <c r="M58" i="77"/>
  <c r="R58" i="77"/>
  <c r="C58" i="77"/>
  <c r="L32" i="85"/>
  <c r="L7" i="85"/>
  <c r="L8" i="85"/>
  <c r="L9" i="85"/>
  <c r="L10" i="85"/>
  <c r="L11" i="85"/>
  <c r="L12" i="85"/>
  <c r="L13" i="85"/>
  <c r="L14" i="85"/>
  <c r="L15" i="85"/>
  <c r="L16" i="85"/>
  <c r="L17" i="85"/>
  <c r="L18" i="85"/>
  <c r="L19" i="85"/>
  <c r="L20" i="85"/>
  <c r="L21" i="85"/>
  <c r="L22" i="85"/>
  <c r="L23" i="85"/>
  <c r="L24" i="85"/>
  <c r="L25" i="85"/>
  <c r="L26" i="85"/>
  <c r="L28" i="85"/>
  <c r="L29" i="85"/>
  <c r="L30" i="85"/>
  <c r="L31" i="85"/>
  <c r="L33" i="85"/>
  <c r="L34" i="85"/>
  <c r="L35" i="85"/>
  <c r="L36" i="85"/>
  <c r="L37" i="85"/>
  <c r="L38" i="85"/>
  <c r="L39" i="85"/>
  <c r="L40" i="85"/>
  <c r="L41" i="85"/>
  <c r="L42" i="85"/>
  <c r="L43" i="85"/>
  <c r="L44" i="85"/>
  <c r="L45" i="85"/>
  <c r="L46" i="85"/>
  <c r="L47" i="85"/>
  <c r="L48" i="85"/>
  <c r="L50" i="85"/>
  <c r="L51" i="85"/>
  <c r="L53" i="85" s="1"/>
  <c r="L52" i="85"/>
  <c r="L54" i="85"/>
  <c r="L55" i="85"/>
  <c r="L56" i="85"/>
  <c r="L57" i="85"/>
  <c r="L6" i="85"/>
  <c r="C59" i="42"/>
  <c r="L58" i="85"/>
  <c r="M7" i="78"/>
  <c r="N7" i="78"/>
  <c r="M8" i="78"/>
  <c r="N8" i="78"/>
  <c r="M9" i="78"/>
  <c r="N9" i="78"/>
  <c r="M10" i="78"/>
  <c r="N10" i="78"/>
  <c r="M11" i="78"/>
  <c r="N11" i="78"/>
  <c r="M12" i="78"/>
  <c r="N12" i="78"/>
  <c r="M13" i="78"/>
  <c r="N13" i="78"/>
  <c r="M14" i="78"/>
  <c r="N14" i="78"/>
  <c r="M15" i="78"/>
  <c r="N15" i="78"/>
  <c r="M16" i="78"/>
  <c r="N16" i="78"/>
  <c r="M17" i="78"/>
  <c r="N17" i="78"/>
  <c r="M18" i="78"/>
  <c r="N18" i="78"/>
  <c r="M19" i="78"/>
  <c r="N19" i="78"/>
  <c r="M20" i="78"/>
  <c r="N20" i="78"/>
  <c r="M21" i="78"/>
  <c r="N21" i="78"/>
  <c r="M22" i="78"/>
  <c r="N22" i="78"/>
  <c r="M23" i="78"/>
  <c r="N23" i="78"/>
  <c r="M24" i="78"/>
  <c r="N24" i="78"/>
  <c r="M25" i="78"/>
  <c r="N25" i="78"/>
  <c r="M26" i="78"/>
  <c r="N26" i="78"/>
  <c r="M28" i="78"/>
  <c r="N28" i="78"/>
  <c r="M29" i="78"/>
  <c r="N29" i="78"/>
  <c r="M30" i="78"/>
  <c r="N30" i="78"/>
  <c r="M31" i="78"/>
  <c r="N31" i="78"/>
  <c r="M32" i="78"/>
  <c r="N32" i="78"/>
  <c r="M33" i="78"/>
  <c r="N33" i="78"/>
  <c r="M34" i="78"/>
  <c r="N34" i="78"/>
  <c r="M35" i="78"/>
  <c r="N35" i="78"/>
  <c r="M36" i="78"/>
  <c r="N36" i="78"/>
  <c r="M37" i="78"/>
  <c r="N37" i="78"/>
  <c r="M38" i="78"/>
  <c r="N38" i="78"/>
  <c r="M39" i="78"/>
  <c r="N39" i="78"/>
  <c r="M40" i="78"/>
  <c r="N40" i="78"/>
  <c r="M41" i="78"/>
  <c r="N41" i="78"/>
  <c r="M42" i="78"/>
  <c r="N42" i="78"/>
  <c r="M43" i="78"/>
  <c r="N43" i="78"/>
  <c r="M44" i="78"/>
  <c r="N44" i="78"/>
  <c r="M45" i="78"/>
  <c r="N45" i="78"/>
  <c r="M46" i="78"/>
  <c r="N46" i="78"/>
  <c r="M47" i="78"/>
  <c r="N47" i="78"/>
  <c r="M48" i="78"/>
  <c r="N48" i="78"/>
  <c r="M50" i="78"/>
  <c r="N50" i="78"/>
  <c r="M51" i="78"/>
  <c r="N51" i="78"/>
  <c r="M52" i="78"/>
  <c r="N52" i="78"/>
  <c r="M54" i="78"/>
  <c r="N54" i="78"/>
  <c r="M55" i="78"/>
  <c r="N55" i="78"/>
  <c r="M56" i="78"/>
  <c r="N56" i="78"/>
  <c r="M57" i="78"/>
  <c r="N57" i="78"/>
  <c r="N6" i="78"/>
  <c r="M6" i="78"/>
  <c r="K59" i="78"/>
  <c r="E59" i="78"/>
  <c r="C58" i="85"/>
  <c r="K7" i="85"/>
  <c r="K8" i="85"/>
  <c r="K9" i="85"/>
  <c r="K10" i="85"/>
  <c r="K11" i="85"/>
  <c r="K12" i="85"/>
  <c r="K13" i="85"/>
  <c r="K14" i="85"/>
  <c r="K15" i="85"/>
  <c r="K16" i="85"/>
  <c r="K17" i="85"/>
  <c r="K18" i="85"/>
  <c r="K19" i="85"/>
  <c r="K20" i="85"/>
  <c r="K21" i="85"/>
  <c r="K22" i="85"/>
  <c r="K23" i="85"/>
  <c r="K24" i="85"/>
  <c r="K25" i="85"/>
  <c r="K26" i="85"/>
  <c r="K28" i="85"/>
  <c r="K29" i="85"/>
  <c r="K30" i="85"/>
  <c r="K31" i="85"/>
  <c r="K32" i="85"/>
  <c r="K33" i="85"/>
  <c r="K34" i="85"/>
  <c r="K35" i="85"/>
  <c r="K36" i="85"/>
  <c r="K37" i="85"/>
  <c r="K38" i="85"/>
  <c r="K39" i="85"/>
  <c r="K40" i="85"/>
  <c r="K41" i="85"/>
  <c r="K42" i="85"/>
  <c r="K43" i="85"/>
  <c r="K44" i="85"/>
  <c r="K45" i="85"/>
  <c r="K46" i="85"/>
  <c r="K47" i="85"/>
  <c r="K48" i="85"/>
  <c r="K50" i="85"/>
  <c r="K51" i="85"/>
  <c r="K52" i="85"/>
  <c r="K54" i="85"/>
  <c r="K55" i="85"/>
  <c r="K56" i="85"/>
  <c r="K58" i="85" s="1"/>
  <c r="K57" i="85"/>
  <c r="K6" i="85"/>
  <c r="G59" i="85"/>
  <c r="C59" i="85"/>
  <c r="J59" i="85"/>
  <c r="F59" i="85"/>
  <c r="I59" i="85"/>
  <c r="E59" i="85"/>
  <c r="H59" i="85"/>
  <c r="D59" i="15"/>
  <c r="Q12" i="106"/>
  <c r="Q7" i="106"/>
  <c r="Q8" i="106"/>
  <c r="Q9" i="106"/>
  <c r="Q10" i="106"/>
  <c r="Q13" i="106"/>
  <c r="Q14" i="106"/>
  <c r="Q15" i="106"/>
  <c r="Q16" i="106"/>
  <c r="Q17" i="106"/>
  <c r="Q18" i="106"/>
  <c r="Q19" i="106"/>
  <c r="Q20" i="106"/>
  <c r="Q21" i="106"/>
  <c r="Q22" i="106"/>
  <c r="Q23" i="106"/>
  <c r="Q24" i="106"/>
  <c r="Q26" i="106"/>
  <c r="Q28" i="106"/>
  <c r="Q36" i="106"/>
  <c r="Q50" i="106"/>
  <c r="Q51" i="106"/>
  <c r="Q52" i="106"/>
  <c r="X7" i="110"/>
  <c r="W10" i="110"/>
  <c r="X10" i="110"/>
  <c r="W11" i="110"/>
  <c r="X11" i="110"/>
  <c r="W12" i="110"/>
  <c r="W13" i="110"/>
  <c r="X13" i="110"/>
  <c r="Y13" i="110" s="1"/>
  <c r="W14" i="110"/>
  <c r="X14" i="110"/>
  <c r="W15" i="110"/>
  <c r="X15" i="110"/>
  <c r="Y15" i="110" s="1"/>
  <c r="W17" i="110"/>
  <c r="X17" i="110"/>
  <c r="W18" i="110"/>
  <c r="X18" i="110"/>
  <c r="Y18" i="110" s="1"/>
  <c r="W19" i="110"/>
  <c r="X19" i="110"/>
  <c r="W20" i="110"/>
  <c r="W21" i="110"/>
  <c r="X21" i="110"/>
  <c r="W22" i="110"/>
  <c r="X22" i="110"/>
  <c r="W23" i="110"/>
  <c r="X23" i="110"/>
  <c r="W25" i="110"/>
  <c r="X25" i="110"/>
  <c r="W26" i="110"/>
  <c r="X26" i="110"/>
  <c r="W29" i="110"/>
  <c r="X29" i="110"/>
  <c r="W30" i="110"/>
  <c r="W49" i="110" s="1"/>
  <c r="X30" i="110"/>
  <c r="W31" i="110"/>
  <c r="W32" i="110"/>
  <c r="X32" i="110"/>
  <c r="Y32" i="110" s="1"/>
  <c r="W33" i="110"/>
  <c r="X33" i="110"/>
  <c r="Y33" i="110" s="1"/>
  <c r="W34" i="110"/>
  <c r="X34" i="110"/>
  <c r="Y34" i="110" s="1"/>
  <c r="W35" i="110"/>
  <c r="W36" i="110"/>
  <c r="X36" i="110"/>
  <c r="W37" i="110"/>
  <c r="X37" i="110"/>
  <c r="W38" i="110"/>
  <c r="X38" i="110"/>
  <c r="W39" i="110"/>
  <c r="W40" i="110"/>
  <c r="X40" i="110"/>
  <c r="Y40" i="110" s="1"/>
  <c r="W41" i="110"/>
  <c r="X41" i="110"/>
  <c r="Y41" i="110" s="1"/>
  <c r="W42" i="110"/>
  <c r="X42" i="110"/>
  <c r="W44" i="110"/>
  <c r="X44" i="110"/>
  <c r="Y44" i="110" s="1"/>
  <c r="X45" i="110"/>
  <c r="W46" i="110"/>
  <c r="X46" i="110"/>
  <c r="Y46" i="110" s="1"/>
  <c r="W47" i="110"/>
  <c r="X47" i="110"/>
  <c r="W48" i="110"/>
  <c r="X48" i="110"/>
  <c r="W51" i="110"/>
  <c r="W52" i="110"/>
  <c r="X52" i="110"/>
  <c r="Y52" i="110" s="1"/>
  <c r="W55" i="110"/>
  <c r="X55" i="110"/>
  <c r="Y55" i="110" s="1"/>
  <c r="W56" i="110"/>
  <c r="X56" i="110"/>
  <c r="W57" i="110"/>
  <c r="X57" i="110"/>
  <c r="X31" i="110"/>
  <c r="X35" i="110"/>
  <c r="X39" i="110"/>
  <c r="W43" i="110"/>
  <c r="X43" i="110"/>
  <c r="W45" i="110"/>
  <c r="X51" i="110"/>
  <c r="Y51" i="110" s="1"/>
  <c r="W7" i="110"/>
  <c r="W8" i="110"/>
  <c r="X8" i="110"/>
  <c r="Y8" i="110" s="1"/>
  <c r="W9" i="110"/>
  <c r="X9" i="110"/>
  <c r="Y9" i="110" s="1"/>
  <c r="X12" i="110"/>
  <c r="W16" i="110"/>
  <c r="X16" i="110"/>
  <c r="X20" i="110"/>
  <c r="Y20" i="110" s="1"/>
  <c r="X24" i="110"/>
  <c r="W6" i="110"/>
  <c r="L6" i="109"/>
  <c r="G6" i="109"/>
  <c r="O7" i="103"/>
  <c r="O8" i="103"/>
  <c r="O9" i="103"/>
  <c r="O10" i="103"/>
  <c r="O11" i="103"/>
  <c r="O12" i="103"/>
  <c r="O13" i="103"/>
  <c r="O14" i="103"/>
  <c r="O15" i="103"/>
  <c r="O16" i="103"/>
  <c r="O17" i="103"/>
  <c r="O18" i="103"/>
  <c r="O19" i="103"/>
  <c r="O20" i="103"/>
  <c r="O21" i="103"/>
  <c r="O22" i="103"/>
  <c r="O23" i="103"/>
  <c r="O24" i="103"/>
  <c r="O25" i="103"/>
  <c r="O26" i="103"/>
  <c r="O28" i="103"/>
  <c r="O29" i="103"/>
  <c r="O30" i="103"/>
  <c r="O31" i="103"/>
  <c r="O32" i="103"/>
  <c r="O33" i="103"/>
  <c r="O34" i="103"/>
  <c r="O35" i="103"/>
  <c r="O36" i="103"/>
  <c r="O37" i="103"/>
  <c r="O38" i="103"/>
  <c r="O39" i="103"/>
  <c r="O40" i="103"/>
  <c r="O41" i="103"/>
  <c r="O42" i="103"/>
  <c r="O43" i="103"/>
  <c r="O44" i="103"/>
  <c r="O45" i="103"/>
  <c r="O47" i="103"/>
  <c r="O48" i="103"/>
  <c r="O50" i="103"/>
  <c r="O51" i="103"/>
  <c r="O52" i="103"/>
  <c r="O55" i="103"/>
  <c r="O56" i="103"/>
  <c r="O57" i="103"/>
  <c r="O6" i="103"/>
  <c r="Y38" i="110"/>
  <c r="Y43" i="110"/>
  <c r="Y7" i="110"/>
  <c r="Y39" i="110"/>
  <c r="Y12" i="110"/>
  <c r="Y45" i="110"/>
  <c r="Y23" i="110"/>
  <c r="Y19" i="110"/>
  <c r="Y11" i="110"/>
  <c r="Y31" i="110"/>
  <c r="Y24" i="110"/>
  <c r="Y35" i="110"/>
  <c r="Y57" i="110"/>
  <c r="Y47" i="110"/>
  <c r="Y42" i="110"/>
  <c r="Y36" i="110"/>
  <c r="Y30" i="110"/>
  <c r="Y25" i="110"/>
  <c r="Y21" i="110"/>
  <c r="Y17" i="110"/>
  <c r="Y16" i="110"/>
  <c r="Y56" i="110"/>
  <c r="Y48" i="110"/>
  <c r="Y37" i="110"/>
  <c r="Y29" i="110"/>
  <c r="Y26" i="110"/>
  <c r="Y22" i="110"/>
  <c r="Y14" i="110"/>
  <c r="Y10" i="110"/>
  <c r="X6" i="110"/>
  <c r="Y6" i="110" s="1"/>
  <c r="W54" i="110"/>
  <c r="W58" i="110"/>
  <c r="X50" i="110"/>
  <c r="Y50" i="110" s="1"/>
  <c r="W50" i="110"/>
  <c r="W53" i="110" s="1"/>
  <c r="W28" i="110"/>
  <c r="X28" i="110"/>
  <c r="Y28" i="110" s="1"/>
  <c r="X54" i="110"/>
  <c r="X49" i="110"/>
  <c r="Y49" i="110" s="1"/>
  <c r="Y54" i="110"/>
  <c r="Q28" i="71"/>
  <c r="Q29" i="71"/>
  <c r="Q30" i="71"/>
  <c r="Q31" i="71"/>
  <c r="Q32" i="71"/>
  <c r="Q33" i="71"/>
  <c r="Q34" i="71"/>
  <c r="Q35" i="71"/>
  <c r="Q36" i="71"/>
  <c r="Q37" i="71"/>
  <c r="Q38" i="71"/>
  <c r="Q39" i="71"/>
  <c r="Q40" i="71"/>
  <c r="Q41" i="71"/>
  <c r="Q42" i="71"/>
  <c r="Q43" i="71"/>
  <c r="Q44" i="71"/>
  <c r="Q45" i="71"/>
  <c r="Q47" i="71"/>
  <c r="Q48" i="71"/>
  <c r="Q50" i="71"/>
  <c r="Q51" i="71"/>
  <c r="Q52" i="71"/>
  <c r="Q54" i="71"/>
  <c r="Q55" i="71"/>
  <c r="Q56" i="71"/>
  <c r="Q57" i="71"/>
  <c r="Q7" i="71"/>
  <c r="Q8" i="71"/>
  <c r="Q9" i="71"/>
  <c r="Q10" i="71"/>
  <c r="Q11" i="71"/>
  <c r="Q12" i="71"/>
  <c r="Q13" i="71"/>
  <c r="Q14" i="71"/>
  <c r="Q15" i="71"/>
  <c r="Q16" i="71"/>
  <c r="Q17" i="71"/>
  <c r="Q18" i="71"/>
  <c r="Q19" i="71"/>
  <c r="Q20" i="71"/>
  <c r="Q21" i="71"/>
  <c r="Q22" i="71"/>
  <c r="Q23" i="71"/>
  <c r="Q24" i="71"/>
  <c r="Q25" i="71"/>
  <c r="Q26" i="71"/>
  <c r="Q6" i="71"/>
  <c r="L28" i="71"/>
  <c r="L29" i="71"/>
  <c r="L30" i="71"/>
  <c r="L31" i="71"/>
  <c r="L32" i="71"/>
  <c r="L33" i="71"/>
  <c r="L34" i="71"/>
  <c r="L35" i="71"/>
  <c r="L36" i="71"/>
  <c r="L37" i="71"/>
  <c r="L38" i="71"/>
  <c r="L39" i="71"/>
  <c r="L40" i="71"/>
  <c r="L41" i="71"/>
  <c r="L42" i="71"/>
  <c r="L43" i="71"/>
  <c r="L44" i="71"/>
  <c r="L45" i="71"/>
  <c r="L47" i="71"/>
  <c r="L48" i="71"/>
  <c r="L50" i="71"/>
  <c r="L51" i="71"/>
  <c r="L52" i="71"/>
  <c r="L55" i="71"/>
  <c r="L57" i="71"/>
  <c r="L7" i="71"/>
  <c r="L8" i="71"/>
  <c r="L9" i="71"/>
  <c r="L10" i="71"/>
  <c r="L11" i="71"/>
  <c r="L12" i="71"/>
  <c r="L13" i="71"/>
  <c r="L14" i="71"/>
  <c r="L15" i="71"/>
  <c r="L16" i="71"/>
  <c r="L17" i="71"/>
  <c r="L18" i="71"/>
  <c r="L19" i="71"/>
  <c r="L20" i="71"/>
  <c r="L21" i="71"/>
  <c r="L22" i="71"/>
  <c r="L23" i="71"/>
  <c r="L24" i="71"/>
  <c r="L25" i="71"/>
  <c r="L26" i="71"/>
  <c r="L6" i="71"/>
  <c r="G28" i="71"/>
  <c r="G29" i="71"/>
  <c r="G31" i="71"/>
  <c r="G32" i="71"/>
  <c r="G33" i="71"/>
  <c r="G34" i="71"/>
  <c r="G35" i="71"/>
  <c r="G36" i="71"/>
  <c r="G38" i="71"/>
  <c r="G39" i="71"/>
  <c r="G40" i="71"/>
  <c r="G41" i="71"/>
  <c r="G42" i="71"/>
  <c r="G43" i="71"/>
  <c r="G44" i="71"/>
  <c r="G45" i="71"/>
  <c r="G48" i="71"/>
  <c r="G50" i="71"/>
  <c r="G54" i="71"/>
  <c r="G55" i="71"/>
  <c r="G7" i="71"/>
  <c r="G8" i="71"/>
  <c r="G9" i="71"/>
  <c r="G10" i="71"/>
  <c r="G11" i="71"/>
  <c r="G12" i="71"/>
  <c r="G13" i="71"/>
  <c r="G14" i="71"/>
  <c r="G15" i="71"/>
  <c r="G16" i="71"/>
  <c r="G17" i="71"/>
  <c r="G18" i="71"/>
  <c r="G19" i="71"/>
  <c r="G20" i="71"/>
  <c r="G21" i="71"/>
  <c r="G22" i="71"/>
  <c r="G23" i="71"/>
  <c r="G24" i="71"/>
  <c r="G25" i="71"/>
  <c r="G26" i="71"/>
  <c r="G6" i="71"/>
  <c r="H58" i="71"/>
  <c r="H59" i="71" s="1"/>
  <c r="M58" i="71"/>
  <c r="Q58" i="71"/>
  <c r="H53" i="71"/>
  <c r="L53" i="71"/>
  <c r="M53" i="71"/>
  <c r="Q53" i="71"/>
  <c r="H49" i="71"/>
  <c r="L49" i="71"/>
  <c r="M49" i="71"/>
  <c r="H27" i="71"/>
  <c r="L27" i="71"/>
  <c r="M27" i="71"/>
  <c r="M59" i="71"/>
  <c r="L58" i="71"/>
  <c r="Q49" i="71"/>
  <c r="Q27" i="71"/>
  <c r="O7" i="93"/>
  <c r="P7" i="93"/>
  <c r="Q7" i="93"/>
  <c r="O8" i="93"/>
  <c r="P8" i="93"/>
  <c r="Q8" i="93"/>
  <c r="O9" i="93"/>
  <c r="S9" i="109" s="1"/>
  <c r="P9" i="93"/>
  <c r="Q9" i="93"/>
  <c r="O10" i="93"/>
  <c r="P10" i="93"/>
  <c r="O11" i="93"/>
  <c r="P11" i="93"/>
  <c r="Q11" i="93"/>
  <c r="O12" i="93"/>
  <c r="P12" i="93"/>
  <c r="Q12" i="93"/>
  <c r="O13" i="93"/>
  <c r="P13" i="93"/>
  <c r="Q13" i="93"/>
  <c r="O14" i="93"/>
  <c r="P14" i="93"/>
  <c r="O15" i="93"/>
  <c r="P15" i="93"/>
  <c r="Q15" i="93"/>
  <c r="O16" i="93"/>
  <c r="P16" i="93"/>
  <c r="Q16" i="93"/>
  <c r="O17" i="93"/>
  <c r="S17" i="109" s="1"/>
  <c r="P17" i="93"/>
  <c r="Q17" i="93"/>
  <c r="O18" i="93"/>
  <c r="P18" i="93"/>
  <c r="Q18" i="93" s="1"/>
  <c r="O19" i="93"/>
  <c r="P19" i="93"/>
  <c r="Q19" i="93"/>
  <c r="O20" i="93"/>
  <c r="P20" i="93"/>
  <c r="Q20" i="93"/>
  <c r="O21" i="93"/>
  <c r="S21" i="109" s="1"/>
  <c r="P21" i="93"/>
  <c r="Q21" i="93"/>
  <c r="O22" i="93"/>
  <c r="P22" i="93"/>
  <c r="Q22" i="93" s="1"/>
  <c r="O23" i="93"/>
  <c r="P23" i="93"/>
  <c r="Q23" i="93"/>
  <c r="O24" i="93"/>
  <c r="P24" i="93"/>
  <c r="Q24" i="93"/>
  <c r="O25" i="93"/>
  <c r="P25" i="93"/>
  <c r="Q25" i="93"/>
  <c r="O26" i="93"/>
  <c r="P26" i="93"/>
  <c r="O28" i="93"/>
  <c r="P28" i="93"/>
  <c r="Q28" i="93"/>
  <c r="O29" i="93"/>
  <c r="P29" i="93"/>
  <c r="Q29" i="93"/>
  <c r="O30" i="93"/>
  <c r="P30" i="93"/>
  <c r="Q30" i="93"/>
  <c r="O31" i="93"/>
  <c r="P31" i="93"/>
  <c r="O32" i="93"/>
  <c r="P32" i="93"/>
  <c r="Q32" i="93"/>
  <c r="O33" i="93"/>
  <c r="P33" i="93"/>
  <c r="Q33" i="93"/>
  <c r="O34" i="93"/>
  <c r="P34" i="93"/>
  <c r="Q34" i="93"/>
  <c r="O35" i="93"/>
  <c r="P35" i="93"/>
  <c r="O36" i="93"/>
  <c r="P36" i="93"/>
  <c r="Q36" i="93"/>
  <c r="O37" i="93"/>
  <c r="P37" i="93"/>
  <c r="Q37" i="93"/>
  <c r="O38" i="93"/>
  <c r="P38" i="93"/>
  <c r="Q38" i="93"/>
  <c r="O39" i="93"/>
  <c r="P39" i="93"/>
  <c r="O40" i="93"/>
  <c r="P40" i="93"/>
  <c r="Q40" i="93"/>
  <c r="O41" i="93"/>
  <c r="P41" i="93"/>
  <c r="Q41" i="93"/>
  <c r="O42" i="93"/>
  <c r="S42" i="109" s="1"/>
  <c r="P42" i="93"/>
  <c r="Q42" i="93"/>
  <c r="O43" i="93"/>
  <c r="P43" i="93"/>
  <c r="O44" i="93"/>
  <c r="P44" i="93"/>
  <c r="Q44" i="93"/>
  <c r="O45" i="93"/>
  <c r="P45" i="93"/>
  <c r="Q45" i="93"/>
  <c r="O46" i="93"/>
  <c r="S46" i="109" s="1"/>
  <c r="P46" i="93"/>
  <c r="Q46" i="93"/>
  <c r="O47" i="93"/>
  <c r="P47" i="93"/>
  <c r="Q47" i="93" s="1"/>
  <c r="O48" i="93"/>
  <c r="P48" i="93"/>
  <c r="Q48" i="93"/>
  <c r="O50" i="93"/>
  <c r="P50" i="93"/>
  <c r="Q50" i="93"/>
  <c r="O51" i="93"/>
  <c r="P51" i="93"/>
  <c r="Q51" i="93"/>
  <c r="O52" i="93"/>
  <c r="P52" i="93"/>
  <c r="O54" i="93"/>
  <c r="P54" i="93"/>
  <c r="Q54" i="93"/>
  <c r="O55" i="93"/>
  <c r="P55" i="93"/>
  <c r="Q55" i="93"/>
  <c r="O56" i="93"/>
  <c r="P56" i="93"/>
  <c r="Q56" i="93"/>
  <c r="O57" i="93"/>
  <c r="P57" i="93"/>
  <c r="D58" i="110"/>
  <c r="D59" i="110" s="1"/>
  <c r="C58" i="110"/>
  <c r="C59" i="110" s="1"/>
  <c r="C53" i="110"/>
  <c r="C49" i="110"/>
  <c r="C27" i="110"/>
  <c r="F7" i="15"/>
  <c r="G7" i="15" s="1"/>
  <c r="F8" i="15"/>
  <c r="F9" i="15"/>
  <c r="F10" i="15"/>
  <c r="F11" i="15"/>
  <c r="G11" i="15" s="1"/>
  <c r="F12" i="15"/>
  <c r="F13" i="15"/>
  <c r="G13" i="15" s="1"/>
  <c r="F14" i="15"/>
  <c r="F15" i="15"/>
  <c r="G15" i="15" s="1"/>
  <c r="F16" i="15"/>
  <c r="F17" i="15"/>
  <c r="F18" i="15"/>
  <c r="F19" i="15"/>
  <c r="G19" i="15" s="1"/>
  <c r="F20" i="15"/>
  <c r="F21" i="15"/>
  <c r="F22" i="15"/>
  <c r="G22" i="15" s="1"/>
  <c r="F23" i="15"/>
  <c r="G23" i="15" s="1"/>
  <c r="F24" i="15"/>
  <c r="F25" i="15"/>
  <c r="F26" i="15"/>
  <c r="G26" i="15" s="1"/>
  <c r="F28" i="15"/>
  <c r="F29" i="15"/>
  <c r="F30" i="15"/>
  <c r="F31" i="15"/>
  <c r="F32" i="15"/>
  <c r="G32" i="15" s="1"/>
  <c r="F33" i="15"/>
  <c r="F34" i="15"/>
  <c r="F35" i="15"/>
  <c r="F36" i="15"/>
  <c r="G36" i="15" s="1"/>
  <c r="F37" i="15"/>
  <c r="F38" i="15"/>
  <c r="F39" i="15"/>
  <c r="F40" i="15"/>
  <c r="G40" i="15" s="1"/>
  <c r="F41" i="15"/>
  <c r="F42" i="15"/>
  <c r="F43" i="15"/>
  <c r="G43" i="15" s="1"/>
  <c r="F44" i="15"/>
  <c r="G44" i="15" s="1"/>
  <c r="F45" i="15"/>
  <c r="F46" i="15"/>
  <c r="G46" i="15" s="1"/>
  <c r="F47" i="15"/>
  <c r="F48" i="15"/>
  <c r="G48" i="15" s="1"/>
  <c r="F50" i="15"/>
  <c r="F51" i="15"/>
  <c r="F52" i="15"/>
  <c r="F54" i="15"/>
  <c r="F58" i="15" s="1"/>
  <c r="F55" i="15"/>
  <c r="F56" i="15"/>
  <c r="F57" i="15"/>
  <c r="F6" i="15"/>
  <c r="G6" i="15" s="1"/>
  <c r="C58" i="109"/>
  <c r="C53" i="109"/>
  <c r="C49" i="109"/>
  <c r="C27" i="109"/>
  <c r="D58" i="71"/>
  <c r="G58" i="71"/>
  <c r="C58" i="71"/>
  <c r="D53" i="71"/>
  <c r="G53" i="71" s="1"/>
  <c r="C53" i="71"/>
  <c r="D49" i="71"/>
  <c r="G49" i="71"/>
  <c r="C49" i="71"/>
  <c r="D27" i="71"/>
  <c r="G27" i="71"/>
  <c r="C27" i="71"/>
  <c r="C59" i="71" s="1"/>
  <c r="D58" i="93"/>
  <c r="C58" i="93"/>
  <c r="D53" i="93"/>
  <c r="D59" i="93" s="1"/>
  <c r="C53" i="93"/>
  <c r="D49" i="93"/>
  <c r="C49" i="93"/>
  <c r="D27" i="93"/>
  <c r="C27" i="93"/>
  <c r="F53" i="15"/>
  <c r="G18" i="15"/>
  <c r="G10" i="15"/>
  <c r="D59" i="71"/>
  <c r="G59" i="71" s="1"/>
  <c r="G51" i="15"/>
  <c r="G42" i="15"/>
  <c r="G34" i="15"/>
  <c r="G9" i="15"/>
  <c r="G38" i="15"/>
  <c r="G55" i="15"/>
  <c r="G50" i="15"/>
  <c r="G45" i="15"/>
  <c r="G41" i="15"/>
  <c r="G37" i="15"/>
  <c r="G33" i="15"/>
  <c r="G29" i="15"/>
  <c r="G24" i="15"/>
  <c r="G20" i="15"/>
  <c r="G16" i="15"/>
  <c r="G12" i="15"/>
  <c r="G8" i="15"/>
  <c r="G30" i="15"/>
  <c r="G28" i="15"/>
  <c r="G17" i="15"/>
  <c r="G52" i="15"/>
  <c r="G47" i="15"/>
  <c r="G39" i="15"/>
  <c r="G35" i="15"/>
  <c r="G31" i="15"/>
  <c r="G25" i="15"/>
  <c r="G14" i="15"/>
  <c r="G21" i="15"/>
  <c r="H58" i="108"/>
  <c r="H59" i="108" s="1"/>
  <c r="D58" i="108"/>
  <c r="C58" i="108"/>
  <c r="H53" i="108"/>
  <c r="C53" i="108"/>
  <c r="H49" i="108"/>
  <c r="D49" i="108"/>
  <c r="G49" i="108"/>
  <c r="C49" i="108"/>
  <c r="I27" i="108"/>
  <c r="H27" i="108"/>
  <c r="C27" i="108"/>
  <c r="L7" i="108"/>
  <c r="L8" i="108"/>
  <c r="L9" i="108"/>
  <c r="L10" i="108"/>
  <c r="L11" i="108"/>
  <c r="L12" i="108"/>
  <c r="L13" i="108"/>
  <c r="L14" i="108"/>
  <c r="L15" i="108"/>
  <c r="L16" i="108"/>
  <c r="L17" i="108"/>
  <c r="L18" i="108"/>
  <c r="L19" i="108"/>
  <c r="L20" i="108"/>
  <c r="L21" i="108"/>
  <c r="L22" i="108"/>
  <c r="L23" i="108"/>
  <c r="L24" i="108"/>
  <c r="L25" i="108"/>
  <c r="L26" i="108"/>
  <c r="L28" i="108"/>
  <c r="L29" i="108"/>
  <c r="L30" i="108"/>
  <c r="L31" i="108"/>
  <c r="L32" i="108"/>
  <c r="L33" i="108"/>
  <c r="L34" i="108"/>
  <c r="L35" i="108"/>
  <c r="L36" i="108"/>
  <c r="L37" i="108"/>
  <c r="L38" i="108"/>
  <c r="L39" i="108"/>
  <c r="L40" i="108"/>
  <c r="L41" i="108"/>
  <c r="L42" i="108"/>
  <c r="L43" i="108"/>
  <c r="L44" i="108"/>
  <c r="L45" i="108"/>
  <c r="L46" i="108"/>
  <c r="L47" i="108"/>
  <c r="L48" i="108"/>
  <c r="L50" i="108"/>
  <c r="L51" i="108"/>
  <c r="L52" i="108"/>
  <c r="L53" i="108"/>
  <c r="L54" i="108"/>
  <c r="L55" i="108"/>
  <c r="L56" i="108"/>
  <c r="L57" i="108"/>
  <c r="L58" i="108"/>
  <c r="L6" i="108"/>
  <c r="G7" i="108"/>
  <c r="G8" i="108"/>
  <c r="G9" i="108"/>
  <c r="G10" i="108"/>
  <c r="G11" i="108"/>
  <c r="G12" i="108"/>
  <c r="G13" i="108"/>
  <c r="G14" i="108"/>
  <c r="G15" i="108"/>
  <c r="G16" i="108"/>
  <c r="G17" i="108"/>
  <c r="G18" i="108"/>
  <c r="G19" i="108"/>
  <c r="G20" i="108"/>
  <c r="G21" i="108"/>
  <c r="G22" i="108"/>
  <c r="G23" i="108"/>
  <c r="G24" i="108"/>
  <c r="G25" i="108"/>
  <c r="G26" i="108"/>
  <c r="G28" i="108"/>
  <c r="G29" i="108"/>
  <c r="G30" i="108"/>
  <c r="G31" i="108"/>
  <c r="G32" i="108"/>
  <c r="G33" i="108"/>
  <c r="G34" i="108"/>
  <c r="G35" i="108"/>
  <c r="G36" i="108"/>
  <c r="G37" i="108"/>
  <c r="G38" i="108"/>
  <c r="G39" i="108"/>
  <c r="G40" i="108"/>
  <c r="G41" i="108"/>
  <c r="G42" i="108"/>
  <c r="G43" i="108"/>
  <c r="G44" i="108"/>
  <c r="G45" i="108"/>
  <c r="G46" i="108"/>
  <c r="G47" i="108"/>
  <c r="G48" i="108"/>
  <c r="G50" i="108"/>
  <c r="G51" i="108"/>
  <c r="G52" i="108"/>
  <c r="G54" i="108"/>
  <c r="G55" i="108"/>
  <c r="G56" i="108"/>
  <c r="G57" i="108"/>
  <c r="G6" i="108"/>
  <c r="O7" i="108"/>
  <c r="S7" i="109" s="1"/>
  <c r="P7" i="108"/>
  <c r="O8" i="108"/>
  <c r="P8" i="108"/>
  <c r="O9" i="108"/>
  <c r="P9" i="108"/>
  <c r="T9" i="109"/>
  <c r="O10" i="108"/>
  <c r="P10" i="108"/>
  <c r="O11" i="108"/>
  <c r="S11" i="109" s="1"/>
  <c r="P11" i="108"/>
  <c r="T11" i="109"/>
  <c r="O12" i="108"/>
  <c r="S12" i="109" s="1"/>
  <c r="P12" i="108"/>
  <c r="T12" i="109" s="1"/>
  <c r="O13" i="108"/>
  <c r="S13" i="109"/>
  <c r="P13" i="108"/>
  <c r="T13" i="109"/>
  <c r="O14" i="108"/>
  <c r="S14" i="109"/>
  <c r="P14" i="108"/>
  <c r="O15" i="108"/>
  <c r="S15" i="109"/>
  <c r="P15" i="108"/>
  <c r="O16" i="108"/>
  <c r="S16" i="109"/>
  <c r="P16" i="108"/>
  <c r="T16" i="109"/>
  <c r="O17" i="108"/>
  <c r="P17" i="108"/>
  <c r="T17" i="109"/>
  <c r="O18" i="108"/>
  <c r="S18" i="109"/>
  <c r="P18" i="108"/>
  <c r="O19" i="108"/>
  <c r="S19" i="109"/>
  <c r="P19" i="108"/>
  <c r="T19" i="109"/>
  <c r="O20" i="108"/>
  <c r="S20" i="109"/>
  <c r="P20" i="108"/>
  <c r="T20" i="109"/>
  <c r="O21" i="108"/>
  <c r="P21" i="108"/>
  <c r="T21" i="109"/>
  <c r="U21" i="109" s="1"/>
  <c r="O22" i="108"/>
  <c r="S22" i="109"/>
  <c r="P22" i="108"/>
  <c r="T22" i="109"/>
  <c r="O23" i="108"/>
  <c r="S23" i="109"/>
  <c r="P23" i="108"/>
  <c r="T23" i="109"/>
  <c r="U23" i="109" s="1"/>
  <c r="O24" i="108"/>
  <c r="S24" i="109"/>
  <c r="P24" i="108"/>
  <c r="T24" i="109"/>
  <c r="O25" i="108"/>
  <c r="P25" i="108"/>
  <c r="T25" i="109"/>
  <c r="O26" i="108"/>
  <c r="S26" i="109" s="1"/>
  <c r="P26" i="108"/>
  <c r="O28" i="108"/>
  <c r="P28" i="108"/>
  <c r="T28" i="109"/>
  <c r="O29" i="108"/>
  <c r="S29" i="109" s="1"/>
  <c r="P29" i="108"/>
  <c r="T29" i="109"/>
  <c r="O30" i="108"/>
  <c r="P30" i="108"/>
  <c r="T30" i="109"/>
  <c r="O31" i="108"/>
  <c r="S31" i="109" s="1"/>
  <c r="P31" i="108"/>
  <c r="O32" i="108"/>
  <c r="S32" i="109" s="1"/>
  <c r="P32" i="108"/>
  <c r="T32" i="109"/>
  <c r="O33" i="108"/>
  <c r="S33" i="109" s="1"/>
  <c r="P33" i="108"/>
  <c r="T33" i="109"/>
  <c r="O34" i="108"/>
  <c r="P34" i="108"/>
  <c r="T34" i="109"/>
  <c r="O35" i="108"/>
  <c r="S35" i="109"/>
  <c r="P35" i="108"/>
  <c r="O36" i="108"/>
  <c r="S36" i="109"/>
  <c r="P36" i="108"/>
  <c r="T36" i="109"/>
  <c r="O37" i="108"/>
  <c r="S37" i="109"/>
  <c r="P37" i="108"/>
  <c r="T37" i="109"/>
  <c r="O38" i="108"/>
  <c r="S38" i="109"/>
  <c r="P38" i="108"/>
  <c r="O39" i="108"/>
  <c r="S39" i="109"/>
  <c r="P39" i="108"/>
  <c r="O40" i="108"/>
  <c r="S40" i="109"/>
  <c r="P40" i="108"/>
  <c r="O41" i="108"/>
  <c r="S41" i="109"/>
  <c r="P41" i="108"/>
  <c r="T41" i="109" s="1"/>
  <c r="O42" i="108"/>
  <c r="P42" i="108"/>
  <c r="T42" i="109" s="1"/>
  <c r="O43" i="108"/>
  <c r="S43" i="109"/>
  <c r="P43" i="108"/>
  <c r="O44" i="108"/>
  <c r="S44" i="109"/>
  <c r="P44" i="108"/>
  <c r="T44" i="109" s="1"/>
  <c r="O45" i="108"/>
  <c r="S45" i="109"/>
  <c r="P45" i="108"/>
  <c r="O46" i="108"/>
  <c r="P46" i="108"/>
  <c r="T46" i="109"/>
  <c r="O47" i="108"/>
  <c r="S47" i="109"/>
  <c r="P47" i="108"/>
  <c r="T47" i="109"/>
  <c r="O48" i="108"/>
  <c r="S48" i="109"/>
  <c r="P48" i="108"/>
  <c r="T48" i="109"/>
  <c r="O50" i="108"/>
  <c r="S50" i="109"/>
  <c r="P50" i="108"/>
  <c r="T50" i="109"/>
  <c r="O51" i="108"/>
  <c r="P51" i="108"/>
  <c r="T51" i="109"/>
  <c r="O52" i="108"/>
  <c r="S52" i="109"/>
  <c r="P52" i="108"/>
  <c r="O54" i="108"/>
  <c r="S54" i="109"/>
  <c r="P54" i="108"/>
  <c r="T54" i="109"/>
  <c r="O55" i="108"/>
  <c r="S55" i="109"/>
  <c r="P55" i="108"/>
  <c r="T55" i="109"/>
  <c r="O56" i="108"/>
  <c r="P56" i="108"/>
  <c r="T56" i="109"/>
  <c r="U56" i="109" s="1"/>
  <c r="O57" i="108"/>
  <c r="S57" i="109"/>
  <c r="P57" i="108"/>
  <c r="T57" i="109"/>
  <c r="U57" i="109" s="1"/>
  <c r="P6" i="108"/>
  <c r="O6" i="108"/>
  <c r="M7" i="108"/>
  <c r="Q7" i="109"/>
  <c r="N7" i="108"/>
  <c r="R7" i="109"/>
  <c r="M8" i="108"/>
  <c r="Q8" i="109"/>
  <c r="N8" i="108"/>
  <c r="M9" i="108"/>
  <c r="Q9" i="109"/>
  <c r="N9" i="108"/>
  <c r="R9" i="109" s="1"/>
  <c r="U9" i="109" s="1"/>
  <c r="M10" i="108"/>
  <c r="Q10" i="109"/>
  <c r="N10" i="108"/>
  <c r="M11" i="108"/>
  <c r="Q11" i="109" s="1"/>
  <c r="N11" i="108"/>
  <c r="M12" i="108"/>
  <c r="Q12" i="109"/>
  <c r="N12" i="108"/>
  <c r="M13" i="108"/>
  <c r="Q13" i="109"/>
  <c r="N13" i="108"/>
  <c r="M14" i="108"/>
  <c r="Q14" i="109"/>
  <c r="N14" i="108"/>
  <c r="M15" i="108"/>
  <c r="Q15" i="109" s="1"/>
  <c r="N15" i="108"/>
  <c r="M16" i="108"/>
  <c r="Q16" i="109"/>
  <c r="N16" i="108"/>
  <c r="M17" i="108"/>
  <c r="Q17" i="109"/>
  <c r="N17" i="108"/>
  <c r="M18" i="108"/>
  <c r="Q18" i="109"/>
  <c r="N18" i="108"/>
  <c r="M19" i="108"/>
  <c r="Q19" i="109" s="1"/>
  <c r="N19" i="108"/>
  <c r="M20" i="108"/>
  <c r="Q20" i="109"/>
  <c r="N20" i="108"/>
  <c r="M21" i="108"/>
  <c r="Q21" i="109" s="1"/>
  <c r="N21" i="108"/>
  <c r="R21" i="109" s="1"/>
  <c r="M22" i="108"/>
  <c r="Q22" i="109" s="1"/>
  <c r="N22" i="108"/>
  <c r="M23" i="108"/>
  <c r="Q23" i="109"/>
  <c r="N23" i="108"/>
  <c r="R23" i="109"/>
  <c r="M24" i="108"/>
  <c r="Q24" i="109"/>
  <c r="N24" i="108"/>
  <c r="M25" i="108"/>
  <c r="Q25" i="109" s="1"/>
  <c r="N25" i="108"/>
  <c r="M26" i="108"/>
  <c r="Q26" i="109"/>
  <c r="N26" i="108"/>
  <c r="M28" i="108"/>
  <c r="Q28" i="109" s="1"/>
  <c r="N28" i="108"/>
  <c r="R28" i="109" s="1"/>
  <c r="M29" i="108"/>
  <c r="Q29" i="109" s="1"/>
  <c r="N29" i="108"/>
  <c r="R29" i="109" s="1"/>
  <c r="M30" i="108"/>
  <c r="Q30" i="109"/>
  <c r="N30" i="108"/>
  <c r="M31" i="108"/>
  <c r="Q31" i="109" s="1"/>
  <c r="N31" i="108"/>
  <c r="Q31" i="108" s="1"/>
  <c r="M32" i="108"/>
  <c r="Q32" i="109"/>
  <c r="N32" i="108"/>
  <c r="M33" i="108"/>
  <c r="Q33" i="109" s="1"/>
  <c r="N33" i="108"/>
  <c r="Q33" i="108" s="1"/>
  <c r="M34" i="108"/>
  <c r="Q34" i="109"/>
  <c r="N34" i="108"/>
  <c r="M35" i="108"/>
  <c r="Q35" i="109" s="1"/>
  <c r="N35" i="108"/>
  <c r="M36" i="108"/>
  <c r="Q36" i="109"/>
  <c r="N36" i="108"/>
  <c r="M37" i="108"/>
  <c r="Q37" i="109" s="1"/>
  <c r="N37" i="108"/>
  <c r="R37" i="109" s="1"/>
  <c r="U37" i="109" s="1"/>
  <c r="M38" i="108"/>
  <c r="Q38" i="109"/>
  <c r="N38" i="108"/>
  <c r="M39" i="108"/>
  <c r="Q39" i="109" s="1"/>
  <c r="N39" i="108"/>
  <c r="R39" i="109"/>
  <c r="M40" i="108"/>
  <c r="Q40" i="109" s="1"/>
  <c r="N40" i="108"/>
  <c r="M41" i="108"/>
  <c r="Q41" i="109"/>
  <c r="N41" i="108"/>
  <c r="M42" i="108"/>
  <c r="Q42" i="109"/>
  <c r="N42" i="108"/>
  <c r="R42" i="109" s="1"/>
  <c r="U42" i="109" s="1"/>
  <c r="M43" i="108"/>
  <c r="Q43" i="109"/>
  <c r="N43" i="108"/>
  <c r="M44" i="108"/>
  <c r="Q44" i="109" s="1"/>
  <c r="N44" i="108"/>
  <c r="M45" i="108"/>
  <c r="Q45" i="109"/>
  <c r="N45" i="108"/>
  <c r="M46" i="108"/>
  <c r="Q46" i="109"/>
  <c r="N46" i="108"/>
  <c r="R46" i="109" s="1"/>
  <c r="U46" i="109" s="1"/>
  <c r="M47" i="108"/>
  <c r="Q47" i="109"/>
  <c r="N47" i="108"/>
  <c r="Q47" i="108" s="1"/>
  <c r="M48" i="108"/>
  <c r="Q48" i="109" s="1"/>
  <c r="N48" i="108"/>
  <c r="Q48" i="108" s="1"/>
  <c r="M50" i="108"/>
  <c r="Q50" i="109"/>
  <c r="Q53" i="109" s="1"/>
  <c r="N50" i="108"/>
  <c r="R50" i="109"/>
  <c r="U50" i="109" s="1"/>
  <c r="M51" i="108"/>
  <c r="Q51" i="109"/>
  <c r="N51" i="108"/>
  <c r="M52" i="108"/>
  <c r="Q52" i="109" s="1"/>
  <c r="N52" i="108"/>
  <c r="M54" i="108"/>
  <c r="Q54" i="109"/>
  <c r="N54" i="108"/>
  <c r="R54" i="109" s="1"/>
  <c r="M55" i="108"/>
  <c r="Q55" i="109" s="1"/>
  <c r="N55" i="108"/>
  <c r="M56" i="108"/>
  <c r="Q56" i="109" s="1"/>
  <c r="N56" i="108"/>
  <c r="M57" i="108"/>
  <c r="Q57" i="109"/>
  <c r="N57" i="108"/>
  <c r="N6" i="108"/>
  <c r="M6" i="108"/>
  <c r="Q6" i="109"/>
  <c r="Q27" i="109" s="1"/>
  <c r="H58" i="73"/>
  <c r="D58" i="73"/>
  <c r="D59" i="73"/>
  <c r="C58" i="73"/>
  <c r="C59" i="73" s="1"/>
  <c r="H53" i="73"/>
  <c r="C53" i="73"/>
  <c r="H49" i="73"/>
  <c r="H59" i="73" s="1"/>
  <c r="C49" i="73"/>
  <c r="H27" i="73"/>
  <c r="C27" i="73"/>
  <c r="L7" i="73"/>
  <c r="L8" i="73"/>
  <c r="L9" i="73"/>
  <c r="L10" i="73"/>
  <c r="L11" i="73"/>
  <c r="L12" i="73"/>
  <c r="L13" i="73"/>
  <c r="L14" i="73"/>
  <c r="L15" i="73"/>
  <c r="L16" i="73"/>
  <c r="L17" i="73"/>
  <c r="L18" i="73"/>
  <c r="L19" i="73"/>
  <c r="L20" i="73"/>
  <c r="L21" i="73"/>
  <c r="L22" i="73"/>
  <c r="L23" i="73"/>
  <c r="L24" i="73"/>
  <c r="L25" i="73"/>
  <c r="L26" i="73"/>
  <c r="L28" i="73"/>
  <c r="L29" i="73"/>
  <c r="L30" i="73"/>
  <c r="L32" i="73"/>
  <c r="L34" i="73"/>
  <c r="L35" i="73"/>
  <c r="L36" i="73"/>
  <c r="L37" i="73"/>
  <c r="L38" i="73"/>
  <c r="L40" i="73"/>
  <c r="L42" i="73"/>
  <c r="L43" i="73"/>
  <c r="L44" i="73"/>
  <c r="L46" i="73"/>
  <c r="L47" i="73"/>
  <c r="L48" i="73"/>
  <c r="L50" i="73"/>
  <c r="L51" i="73"/>
  <c r="L52" i="73"/>
  <c r="L55" i="73"/>
  <c r="L56" i="73"/>
  <c r="L57" i="73"/>
  <c r="L6" i="73"/>
  <c r="G7" i="73"/>
  <c r="G8" i="73"/>
  <c r="G9" i="73"/>
  <c r="G10" i="73"/>
  <c r="G11" i="73"/>
  <c r="G12" i="73"/>
  <c r="G13" i="73"/>
  <c r="G14" i="73"/>
  <c r="G15" i="73"/>
  <c r="G16" i="73"/>
  <c r="G17" i="73"/>
  <c r="G18" i="73"/>
  <c r="G19" i="73"/>
  <c r="G20" i="73"/>
  <c r="G21" i="73"/>
  <c r="G22" i="73"/>
  <c r="G23" i="73"/>
  <c r="G24" i="73"/>
  <c r="G25" i="73"/>
  <c r="G26" i="73"/>
  <c r="G28" i="73"/>
  <c r="G29" i="73"/>
  <c r="G30" i="73"/>
  <c r="G31" i="73"/>
  <c r="G32" i="73"/>
  <c r="G33" i="73"/>
  <c r="G34" i="73"/>
  <c r="G35" i="73"/>
  <c r="G36" i="73"/>
  <c r="G37" i="73"/>
  <c r="G38" i="73"/>
  <c r="G39" i="73"/>
  <c r="G40" i="73"/>
  <c r="G41" i="73"/>
  <c r="G42" i="73"/>
  <c r="G43" i="73"/>
  <c r="G44" i="73"/>
  <c r="G45" i="73"/>
  <c r="G46" i="73"/>
  <c r="G47" i="73"/>
  <c r="G48" i="73"/>
  <c r="G50" i="73"/>
  <c r="G51" i="73"/>
  <c r="G52" i="73"/>
  <c r="G54" i="73"/>
  <c r="G55" i="73"/>
  <c r="G56" i="73"/>
  <c r="G57" i="73"/>
  <c r="G6" i="73"/>
  <c r="H7" i="112"/>
  <c r="H8" i="112"/>
  <c r="H9" i="112"/>
  <c r="H10" i="112"/>
  <c r="H11" i="112"/>
  <c r="H12" i="112"/>
  <c r="H13" i="112"/>
  <c r="H14" i="112"/>
  <c r="H15" i="112"/>
  <c r="H16" i="112"/>
  <c r="H17" i="112"/>
  <c r="H18" i="112"/>
  <c r="H19" i="112"/>
  <c r="H20" i="112"/>
  <c r="H21" i="112"/>
  <c r="H22" i="112"/>
  <c r="H23" i="112"/>
  <c r="H24" i="112"/>
  <c r="H25" i="112"/>
  <c r="H26" i="112"/>
  <c r="H27" i="112"/>
  <c r="H28" i="112"/>
  <c r="H29" i="112"/>
  <c r="H30" i="112"/>
  <c r="H31" i="112"/>
  <c r="H32" i="112"/>
  <c r="H33" i="112"/>
  <c r="H34" i="112"/>
  <c r="H35" i="112"/>
  <c r="H36" i="112"/>
  <c r="H37" i="112"/>
  <c r="H38" i="112"/>
  <c r="H39" i="112"/>
  <c r="H40" i="112"/>
  <c r="H41" i="112"/>
  <c r="H42" i="112"/>
  <c r="H43" i="112"/>
  <c r="H44" i="112"/>
  <c r="H45" i="112"/>
  <c r="H46" i="112"/>
  <c r="H47" i="112"/>
  <c r="H48" i="112"/>
  <c r="H49" i="112"/>
  <c r="H50" i="112"/>
  <c r="H51" i="112"/>
  <c r="H52" i="112"/>
  <c r="H53" i="112"/>
  <c r="H54" i="112"/>
  <c r="H55" i="112"/>
  <c r="H56" i="112"/>
  <c r="H6" i="112"/>
  <c r="U10" i="105"/>
  <c r="V10" i="105"/>
  <c r="Y10" i="105"/>
  <c r="T45" i="109"/>
  <c r="U45" i="109" s="1"/>
  <c r="T38" i="109"/>
  <c r="T15" i="109"/>
  <c r="U15" i="109" s="1"/>
  <c r="T8" i="109"/>
  <c r="T7" i="109"/>
  <c r="U7" i="109"/>
  <c r="T58" i="109"/>
  <c r="D59" i="108"/>
  <c r="G59" i="108"/>
  <c r="U28" i="109"/>
  <c r="G49" i="73"/>
  <c r="G58" i="108"/>
  <c r="P53" i="108"/>
  <c r="Q39" i="108"/>
  <c r="P58" i="108"/>
  <c r="Q21" i="108"/>
  <c r="G27" i="73"/>
  <c r="G53" i="73"/>
  <c r="Q23" i="108"/>
  <c r="Q7" i="108"/>
  <c r="O58" i="108"/>
  <c r="O53" i="108"/>
  <c r="G58" i="73"/>
  <c r="Q56" i="108"/>
  <c r="R56" i="109"/>
  <c r="Q54" i="108"/>
  <c r="Q51" i="108"/>
  <c r="R51" i="109"/>
  <c r="U51" i="109"/>
  <c r="Q44" i="108"/>
  <c r="R44" i="109"/>
  <c r="R40" i="109"/>
  <c r="Q38" i="108"/>
  <c r="R38" i="109"/>
  <c r="U38" i="109"/>
  <c r="Q36" i="108"/>
  <c r="R36" i="109"/>
  <c r="U36" i="109"/>
  <c r="Q34" i="108"/>
  <c r="R34" i="109"/>
  <c r="U34" i="109"/>
  <c r="Q32" i="108"/>
  <c r="R32" i="109"/>
  <c r="Q30" i="108"/>
  <c r="R30" i="109"/>
  <c r="U30" i="109"/>
  <c r="Q25" i="108"/>
  <c r="R25" i="109"/>
  <c r="U25" i="109"/>
  <c r="Q19" i="108"/>
  <c r="R19" i="109"/>
  <c r="U19" i="109" s="1"/>
  <c r="Q17" i="108"/>
  <c r="R17" i="109"/>
  <c r="U17" i="109"/>
  <c r="Q15" i="108"/>
  <c r="R15" i="109"/>
  <c r="Q13" i="108"/>
  <c r="R13" i="109"/>
  <c r="U13" i="109" s="1"/>
  <c r="Q11" i="108"/>
  <c r="R11" i="109"/>
  <c r="Q9" i="108"/>
  <c r="L49" i="73"/>
  <c r="L53" i="73"/>
  <c r="L58" i="73"/>
  <c r="R6" i="109"/>
  <c r="Q57" i="108"/>
  <c r="R57" i="109"/>
  <c r="Q55" i="108"/>
  <c r="R55" i="109"/>
  <c r="U55" i="109" s="1"/>
  <c r="Q52" i="108"/>
  <c r="R52" i="109"/>
  <c r="R47" i="109"/>
  <c r="U47" i="109"/>
  <c r="Q45" i="108"/>
  <c r="R45" i="109"/>
  <c r="Q43" i="108"/>
  <c r="R43" i="109"/>
  <c r="R41" i="109"/>
  <c r="U41" i="109"/>
  <c r="Q37" i="108"/>
  <c r="Q35" i="108"/>
  <c r="R35" i="109"/>
  <c r="R33" i="109"/>
  <c r="U33" i="109"/>
  <c r="R31" i="109"/>
  <c r="Q29" i="108"/>
  <c r="Q26" i="108"/>
  <c r="R26" i="109"/>
  <c r="Q24" i="108"/>
  <c r="R24" i="109"/>
  <c r="U24" i="109"/>
  <c r="Q22" i="108"/>
  <c r="R22" i="109"/>
  <c r="U22" i="109"/>
  <c r="Q20" i="108"/>
  <c r="R20" i="109"/>
  <c r="U20" i="109"/>
  <c r="Q18" i="108"/>
  <c r="R18" i="109"/>
  <c r="Q16" i="108"/>
  <c r="R16" i="109"/>
  <c r="U16" i="109"/>
  <c r="Q14" i="108"/>
  <c r="R14" i="109"/>
  <c r="Q12" i="108"/>
  <c r="R12" i="109"/>
  <c r="Q10" i="108"/>
  <c r="R10" i="109"/>
  <c r="Q8" i="108"/>
  <c r="R8" i="109"/>
  <c r="N53" i="108"/>
  <c r="I59" i="108"/>
  <c r="L59" i="108" s="1"/>
  <c r="L49" i="108"/>
  <c r="M27" i="108"/>
  <c r="L27" i="108"/>
  <c r="G53" i="108"/>
  <c r="C59" i="108"/>
  <c r="N49" i="108"/>
  <c r="G27" i="108"/>
  <c r="N58" i="108"/>
  <c r="Q50" i="108"/>
  <c r="Q6" i="108"/>
  <c r="U8" i="109"/>
  <c r="R53" i="109"/>
  <c r="U54" i="109"/>
  <c r="Q53" i="108"/>
  <c r="Q58" i="108"/>
  <c r="Y7" i="105"/>
  <c r="Y8" i="105"/>
  <c r="Y9" i="105"/>
  <c r="Y11" i="105"/>
  <c r="Y12" i="105"/>
  <c r="Y13" i="105"/>
  <c r="Y14" i="105"/>
  <c r="Y15" i="105"/>
  <c r="Y16" i="105"/>
  <c r="Y17" i="105"/>
  <c r="Y18" i="105"/>
  <c r="Y19" i="105"/>
  <c r="Y20" i="105"/>
  <c r="Y21" i="105"/>
  <c r="Y22" i="105"/>
  <c r="Y23" i="105"/>
  <c r="Y24" i="105"/>
  <c r="Y25" i="105"/>
  <c r="Y26" i="105"/>
  <c r="Y28" i="105"/>
  <c r="Y29" i="105"/>
  <c r="Y30" i="105"/>
  <c r="Y31" i="105"/>
  <c r="Y32" i="105"/>
  <c r="Y33" i="105"/>
  <c r="Y34" i="105"/>
  <c r="Y35" i="105"/>
  <c r="Y36" i="105"/>
  <c r="Y37" i="105"/>
  <c r="Y38" i="105"/>
  <c r="Y39" i="105"/>
  <c r="Y40" i="105"/>
  <c r="Y41" i="105"/>
  <c r="Y42" i="105"/>
  <c r="Y43" i="105"/>
  <c r="Y44" i="105"/>
  <c r="Y45" i="105"/>
  <c r="Y46" i="105"/>
  <c r="Y47" i="105"/>
  <c r="Y48" i="105"/>
  <c r="Y50" i="105"/>
  <c r="Y51" i="105"/>
  <c r="Y52" i="105"/>
  <c r="Y54" i="105"/>
  <c r="Y55" i="105"/>
  <c r="Y56" i="105"/>
  <c r="Y57" i="105"/>
  <c r="Y6" i="105"/>
  <c r="U7" i="105"/>
  <c r="V7" i="105"/>
  <c r="U8" i="105"/>
  <c r="V8" i="105"/>
  <c r="V27" i="105" s="1"/>
  <c r="U9" i="105"/>
  <c r="V9" i="105"/>
  <c r="U11" i="105"/>
  <c r="V11" i="105"/>
  <c r="U12" i="105"/>
  <c r="V12" i="105"/>
  <c r="U13" i="105"/>
  <c r="V13" i="105"/>
  <c r="U14" i="105"/>
  <c r="V14" i="105"/>
  <c r="U15" i="105"/>
  <c r="V15" i="105"/>
  <c r="U16" i="105"/>
  <c r="V16" i="105"/>
  <c r="U17" i="105"/>
  <c r="V17" i="105"/>
  <c r="U18" i="105"/>
  <c r="V18" i="105"/>
  <c r="U19" i="105"/>
  <c r="V19" i="105"/>
  <c r="U20" i="105"/>
  <c r="V20" i="105"/>
  <c r="U21" i="105"/>
  <c r="V21" i="105"/>
  <c r="U22" i="105"/>
  <c r="V22" i="105"/>
  <c r="U23" i="105"/>
  <c r="V23" i="105"/>
  <c r="U24" i="105"/>
  <c r="V24" i="105"/>
  <c r="U25" i="105"/>
  <c r="V25" i="105"/>
  <c r="U26" i="105"/>
  <c r="V26" i="105"/>
  <c r="V29" i="105"/>
  <c r="V30" i="105"/>
  <c r="V31" i="105"/>
  <c r="V32" i="105"/>
  <c r="V33" i="105"/>
  <c r="V34" i="105"/>
  <c r="V35" i="105"/>
  <c r="V36" i="105"/>
  <c r="V37" i="105"/>
  <c r="V38" i="105"/>
  <c r="V39" i="105"/>
  <c r="V40" i="105"/>
  <c r="V41" i="105"/>
  <c r="V42" i="105"/>
  <c r="V43" i="105"/>
  <c r="V44" i="105"/>
  <c r="V45" i="105"/>
  <c r="V46" i="105"/>
  <c r="V47" i="105"/>
  <c r="V48" i="105"/>
  <c r="V50" i="105"/>
  <c r="U51" i="105"/>
  <c r="U53" i="105" s="1"/>
  <c r="V51" i="105"/>
  <c r="U52" i="105"/>
  <c r="V52" i="105"/>
  <c r="U54" i="105"/>
  <c r="U58" i="105" s="1"/>
  <c r="U55" i="105"/>
  <c r="V55" i="105"/>
  <c r="U56" i="105"/>
  <c r="V56" i="105"/>
  <c r="V58" i="105" s="1"/>
  <c r="V59" i="105" s="1"/>
  <c r="U57" i="105"/>
  <c r="V57" i="105"/>
  <c r="V53" i="105"/>
  <c r="U6" i="105"/>
  <c r="U50" i="105"/>
  <c r="U49" i="105"/>
  <c r="V54" i="105"/>
  <c r="V28" i="105"/>
  <c r="V49" i="105"/>
  <c r="V6" i="105"/>
  <c r="D58" i="107"/>
  <c r="E58" i="107"/>
  <c r="F58" i="107"/>
  <c r="G58" i="107"/>
  <c r="H58" i="107"/>
  <c r="H59" i="107" s="1"/>
  <c r="I58" i="107"/>
  <c r="I59" i="107" s="1"/>
  <c r="J58" i="107"/>
  <c r="K58" i="107"/>
  <c r="K59" i="107" s="1"/>
  <c r="L58" i="107"/>
  <c r="L59" i="107" s="1"/>
  <c r="M58" i="107"/>
  <c r="M59" i="107" s="1"/>
  <c r="N58" i="107"/>
  <c r="C58" i="107"/>
  <c r="D53" i="107"/>
  <c r="E53" i="107"/>
  <c r="F53" i="107"/>
  <c r="G53" i="107"/>
  <c r="H53" i="107"/>
  <c r="I53" i="107"/>
  <c r="J53" i="107"/>
  <c r="K53" i="107"/>
  <c r="L53" i="107"/>
  <c r="M53" i="107"/>
  <c r="N53" i="107"/>
  <c r="C53" i="107"/>
  <c r="D49" i="107"/>
  <c r="E49" i="107"/>
  <c r="F49" i="107"/>
  <c r="G49" i="107"/>
  <c r="H49" i="107"/>
  <c r="I49" i="107"/>
  <c r="J49" i="107"/>
  <c r="K49" i="107"/>
  <c r="L49" i="107"/>
  <c r="M49" i="107"/>
  <c r="N49" i="107"/>
  <c r="C49" i="107"/>
  <c r="C59" i="107"/>
  <c r="G59" i="107"/>
  <c r="N59" i="107"/>
  <c r="J59" i="107"/>
  <c r="F59" i="107"/>
  <c r="E59" i="107"/>
  <c r="D59" i="107"/>
  <c r="D58" i="103"/>
  <c r="E58" i="103"/>
  <c r="F58" i="103"/>
  <c r="G58" i="103"/>
  <c r="H58" i="103"/>
  <c r="I58" i="103"/>
  <c r="J58" i="103"/>
  <c r="K58" i="103"/>
  <c r="K59" i="103" s="1"/>
  <c r="L58" i="103"/>
  <c r="L59" i="103" s="1"/>
  <c r="C58" i="103"/>
  <c r="D53" i="103"/>
  <c r="E53" i="103"/>
  <c r="F53" i="103"/>
  <c r="F59" i="103" s="1"/>
  <c r="G53" i="103"/>
  <c r="H53" i="103"/>
  <c r="I53" i="103"/>
  <c r="J53" i="103"/>
  <c r="J59" i="103" s="1"/>
  <c r="K53" i="103"/>
  <c r="L53" i="103"/>
  <c r="C53" i="103"/>
  <c r="D49" i="103"/>
  <c r="O49" i="103" s="1"/>
  <c r="E49" i="103"/>
  <c r="F49" i="103"/>
  <c r="G49" i="103"/>
  <c r="H49" i="103"/>
  <c r="I49" i="103"/>
  <c r="J49" i="103"/>
  <c r="K49" i="103"/>
  <c r="L49" i="103"/>
  <c r="C49" i="103"/>
  <c r="D27" i="103"/>
  <c r="E27" i="103"/>
  <c r="F27" i="103"/>
  <c r="G27" i="103"/>
  <c r="H27" i="103"/>
  <c r="I27" i="103"/>
  <c r="J27" i="103"/>
  <c r="K27" i="103"/>
  <c r="L27" i="103"/>
  <c r="M28" i="103"/>
  <c r="N28" i="103"/>
  <c r="N49" i="103" s="1"/>
  <c r="M29" i="103"/>
  <c r="N29" i="103"/>
  <c r="M30" i="103"/>
  <c r="N30" i="103"/>
  <c r="M31" i="103"/>
  <c r="O31" i="107" s="1"/>
  <c r="N31" i="103"/>
  <c r="M32" i="103"/>
  <c r="N32" i="103"/>
  <c r="M33" i="103"/>
  <c r="N33" i="103"/>
  <c r="M34" i="103"/>
  <c r="O34" i="107" s="1"/>
  <c r="E34" i="15" s="1"/>
  <c r="N34" i="103"/>
  <c r="M35" i="103"/>
  <c r="N35" i="103"/>
  <c r="M36" i="103"/>
  <c r="N36" i="103"/>
  <c r="M37" i="103"/>
  <c r="N37" i="103"/>
  <c r="M38" i="103"/>
  <c r="N38" i="103"/>
  <c r="M39" i="103"/>
  <c r="N39" i="103"/>
  <c r="M40" i="103"/>
  <c r="N40" i="103"/>
  <c r="M41" i="103"/>
  <c r="O41" i="107"/>
  <c r="N41" i="103"/>
  <c r="M42" i="103"/>
  <c r="O42" i="107" s="1"/>
  <c r="N42" i="103"/>
  <c r="M43" i="103"/>
  <c r="N43" i="103"/>
  <c r="M44" i="103"/>
  <c r="O44" i="107" s="1"/>
  <c r="N44" i="103"/>
  <c r="M45" i="103"/>
  <c r="N45" i="103"/>
  <c r="M46" i="103"/>
  <c r="N46" i="103"/>
  <c r="M47" i="103"/>
  <c r="N47" i="103"/>
  <c r="M48" i="103"/>
  <c r="N48" i="103"/>
  <c r="M50" i="103"/>
  <c r="N50" i="103"/>
  <c r="M51" i="103"/>
  <c r="O51" i="107" s="1"/>
  <c r="N51" i="103"/>
  <c r="M52" i="103"/>
  <c r="O52" i="107" s="1"/>
  <c r="N52" i="103"/>
  <c r="M54" i="103"/>
  <c r="M58" i="103" s="1"/>
  <c r="N54" i="103"/>
  <c r="M55" i="103"/>
  <c r="O55" i="107" s="1"/>
  <c r="M56" i="103"/>
  <c r="N56" i="103"/>
  <c r="N58" i="103" s="1"/>
  <c r="N59" i="103" s="1"/>
  <c r="M57" i="103"/>
  <c r="N57" i="103"/>
  <c r="M7" i="103"/>
  <c r="O7" i="107" s="1"/>
  <c r="N7" i="103"/>
  <c r="M8" i="103"/>
  <c r="N8" i="103"/>
  <c r="M9" i="103"/>
  <c r="N9" i="103"/>
  <c r="M10" i="103"/>
  <c r="N10" i="103"/>
  <c r="M11" i="103"/>
  <c r="N11" i="103"/>
  <c r="M12" i="103"/>
  <c r="N12" i="103"/>
  <c r="M13" i="103"/>
  <c r="N13" i="103"/>
  <c r="M14" i="103"/>
  <c r="N14" i="103"/>
  <c r="M15" i="103"/>
  <c r="O15" i="107" s="1"/>
  <c r="N15" i="103"/>
  <c r="M16" i="103"/>
  <c r="N16" i="103"/>
  <c r="M17" i="103"/>
  <c r="N17" i="103"/>
  <c r="M18" i="103"/>
  <c r="N18" i="103"/>
  <c r="M19" i="103"/>
  <c r="N19" i="103"/>
  <c r="M20" i="103"/>
  <c r="N20" i="103"/>
  <c r="M21" i="103"/>
  <c r="O21" i="107" s="1"/>
  <c r="N21" i="103"/>
  <c r="M22" i="103"/>
  <c r="N22" i="103"/>
  <c r="M23" i="103"/>
  <c r="O23" i="107" s="1"/>
  <c r="N23" i="103"/>
  <c r="M24" i="103"/>
  <c r="N24" i="103"/>
  <c r="M25" i="103"/>
  <c r="N25" i="103"/>
  <c r="M26" i="103"/>
  <c r="N26" i="103"/>
  <c r="N6" i="103"/>
  <c r="M6" i="103"/>
  <c r="M27" i="103" s="1"/>
  <c r="C27" i="103"/>
  <c r="K7" i="104"/>
  <c r="L7" i="104"/>
  <c r="M7" i="104" s="1"/>
  <c r="K8" i="104"/>
  <c r="L8" i="104"/>
  <c r="M8" i="104" s="1"/>
  <c r="K9" i="104"/>
  <c r="L9" i="104"/>
  <c r="K10" i="104"/>
  <c r="O10" i="107" s="1"/>
  <c r="E10" i="15" s="1"/>
  <c r="L10" i="104"/>
  <c r="K11" i="104"/>
  <c r="L11" i="104"/>
  <c r="K12" i="104"/>
  <c r="O12" i="107" s="1"/>
  <c r="E12" i="15" s="1"/>
  <c r="L12" i="104"/>
  <c r="K13" i="104"/>
  <c r="L13" i="104"/>
  <c r="M13" i="104" s="1"/>
  <c r="K14" i="104"/>
  <c r="O14" i="107" s="1"/>
  <c r="L14" i="104"/>
  <c r="M14" i="104" s="1"/>
  <c r="K15" i="104"/>
  <c r="L15" i="104"/>
  <c r="K16" i="104"/>
  <c r="O16" i="107" s="1"/>
  <c r="L16" i="104"/>
  <c r="K17" i="104"/>
  <c r="L17" i="104"/>
  <c r="M17" i="104" s="1"/>
  <c r="K18" i="104"/>
  <c r="L18" i="104"/>
  <c r="K19" i="104"/>
  <c r="L19" i="104"/>
  <c r="M19" i="104" s="1"/>
  <c r="K20" i="104"/>
  <c r="O20" i="107" s="1"/>
  <c r="L20" i="104"/>
  <c r="K21" i="104"/>
  <c r="L21" i="104"/>
  <c r="K22" i="104"/>
  <c r="L22" i="104"/>
  <c r="M22" i="104" s="1"/>
  <c r="K23" i="104"/>
  <c r="L23" i="104"/>
  <c r="K24" i="104"/>
  <c r="O24" i="107" s="1"/>
  <c r="V24" i="109" s="1"/>
  <c r="L24" i="104"/>
  <c r="K25" i="104"/>
  <c r="L25" i="104"/>
  <c r="K26" i="104"/>
  <c r="O26" i="107" s="1"/>
  <c r="E26" i="15" s="1"/>
  <c r="L26" i="104"/>
  <c r="L28" i="104"/>
  <c r="L29" i="104"/>
  <c r="P29" i="107" s="1"/>
  <c r="L30" i="104"/>
  <c r="P30" i="107" s="1"/>
  <c r="L31" i="104"/>
  <c r="L32" i="104"/>
  <c r="L33" i="104"/>
  <c r="P33" i="107" s="1"/>
  <c r="W33" i="109" s="1"/>
  <c r="L34" i="104"/>
  <c r="M34" i="104" s="1"/>
  <c r="L35" i="104"/>
  <c r="L36" i="104"/>
  <c r="M36" i="104" s="1"/>
  <c r="L37" i="104"/>
  <c r="M37" i="104" s="1"/>
  <c r="L38" i="104"/>
  <c r="P38" i="107" s="1"/>
  <c r="W38" i="109" s="1"/>
  <c r="L39" i="104"/>
  <c r="M39" i="104" s="1"/>
  <c r="L40" i="104"/>
  <c r="L41" i="104"/>
  <c r="M41" i="104" s="1"/>
  <c r="L42" i="104"/>
  <c r="P42" i="107" s="1"/>
  <c r="L43" i="104"/>
  <c r="M43" i="104" s="1"/>
  <c r="L44" i="104"/>
  <c r="L45" i="104"/>
  <c r="P45" i="107" s="1"/>
  <c r="Q45" i="107" s="1"/>
  <c r="L46" i="104"/>
  <c r="P46" i="107" s="1"/>
  <c r="W46" i="109" s="1"/>
  <c r="L47" i="104"/>
  <c r="L48" i="104"/>
  <c r="L50" i="104"/>
  <c r="M50" i="104" s="1"/>
  <c r="L51" i="104"/>
  <c r="P51" i="107" s="1"/>
  <c r="L52" i="104"/>
  <c r="K54" i="104"/>
  <c r="L54" i="104"/>
  <c r="K56" i="104"/>
  <c r="O56" i="107" s="1"/>
  <c r="L56" i="104"/>
  <c r="K57" i="104"/>
  <c r="O57" i="107" s="1"/>
  <c r="L57" i="104"/>
  <c r="M57" i="104" s="1"/>
  <c r="L6" i="104"/>
  <c r="M6" i="104" s="1"/>
  <c r="K6" i="104"/>
  <c r="O53" i="103"/>
  <c r="M53" i="103"/>
  <c r="W55" i="109"/>
  <c r="O50" i="107"/>
  <c r="V50" i="109" s="1"/>
  <c r="O22" i="107"/>
  <c r="E22" i="15" s="1"/>
  <c r="N53" i="103"/>
  <c r="P39" i="107"/>
  <c r="W39" i="105" s="1"/>
  <c r="X39" i="105" s="1"/>
  <c r="Z39" i="105" s="1"/>
  <c r="P26" i="107"/>
  <c r="P14" i="107"/>
  <c r="P8" i="107"/>
  <c r="W8" i="109" s="1"/>
  <c r="O43" i="107"/>
  <c r="E43" i="15" s="1"/>
  <c r="O39" i="107"/>
  <c r="V39" i="109" s="1"/>
  <c r="O18" i="107"/>
  <c r="V18" i="109" s="1"/>
  <c r="P10" i="107"/>
  <c r="N27" i="103"/>
  <c r="G59" i="103"/>
  <c r="W30" i="109"/>
  <c r="P17" i="107"/>
  <c r="W17" i="109" s="1"/>
  <c r="O48" i="107"/>
  <c r="O40" i="107"/>
  <c r="E40" i="15" s="1"/>
  <c r="O36" i="107"/>
  <c r="E36" i="15" s="1"/>
  <c r="O32" i="107"/>
  <c r="E32" i="15" s="1"/>
  <c r="O28" i="107"/>
  <c r="E28" i="15" s="1"/>
  <c r="O25" i="107"/>
  <c r="E25" i="15" s="1"/>
  <c r="O19" i="107"/>
  <c r="V19" i="109" s="1"/>
  <c r="O17" i="107"/>
  <c r="V17" i="109" s="1"/>
  <c r="O13" i="107"/>
  <c r="O11" i="107"/>
  <c r="E11" i="15" s="1"/>
  <c r="O9" i="107"/>
  <c r="E9" i="15" s="1"/>
  <c r="I59" i="103"/>
  <c r="E59" i="103"/>
  <c r="O6" i="107"/>
  <c r="W54" i="109"/>
  <c r="P48" i="107"/>
  <c r="W48" i="109"/>
  <c r="P44" i="107"/>
  <c r="P36" i="107"/>
  <c r="P32" i="107"/>
  <c r="P23" i="107"/>
  <c r="W23" i="109" s="1"/>
  <c r="P19" i="107"/>
  <c r="W19" i="105" s="1"/>
  <c r="X19" i="105" s="1"/>
  <c r="Z19" i="105" s="1"/>
  <c r="P7" i="107"/>
  <c r="Q7" i="107" s="1"/>
  <c r="H59" i="103"/>
  <c r="M21" i="104"/>
  <c r="M25" i="104"/>
  <c r="D59" i="103"/>
  <c r="L53" i="104"/>
  <c r="M53" i="104" s="1"/>
  <c r="M33" i="104"/>
  <c r="M20" i="104"/>
  <c r="M52" i="104"/>
  <c r="M47" i="104"/>
  <c r="M31" i="104"/>
  <c r="M26" i="104"/>
  <c r="M10" i="104"/>
  <c r="M29" i="104"/>
  <c r="L27" i="104"/>
  <c r="M27" i="104" s="1"/>
  <c r="K53" i="104"/>
  <c r="M48" i="104"/>
  <c r="M44" i="104"/>
  <c r="M40" i="104"/>
  <c r="M32" i="104"/>
  <c r="M28" i="104"/>
  <c r="M23" i="104"/>
  <c r="M11" i="104"/>
  <c r="C58" i="7"/>
  <c r="C53" i="7"/>
  <c r="K53" i="9" s="1"/>
  <c r="L53" i="9" s="1"/>
  <c r="C49" i="7"/>
  <c r="C27" i="7"/>
  <c r="I7" i="7"/>
  <c r="J7" i="7"/>
  <c r="K7" i="7"/>
  <c r="I8" i="7"/>
  <c r="J8" i="7"/>
  <c r="K8" i="7"/>
  <c r="I9" i="7"/>
  <c r="J9" i="7"/>
  <c r="K9" i="7"/>
  <c r="I10" i="7"/>
  <c r="J10" i="7"/>
  <c r="K10" i="7"/>
  <c r="I11" i="7"/>
  <c r="J11" i="7"/>
  <c r="K11" i="7"/>
  <c r="I12" i="7"/>
  <c r="J12" i="7"/>
  <c r="K12" i="7"/>
  <c r="I13" i="7"/>
  <c r="J13" i="7"/>
  <c r="K13" i="7"/>
  <c r="I14" i="7"/>
  <c r="J14" i="7"/>
  <c r="K14" i="7"/>
  <c r="I15" i="7"/>
  <c r="J15" i="7"/>
  <c r="K15" i="7"/>
  <c r="I16" i="7"/>
  <c r="J16" i="7"/>
  <c r="K16" i="7"/>
  <c r="I17" i="7"/>
  <c r="J17" i="7"/>
  <c r="K17" i="7"/>
  <c r="I18" i="7"/>
  <c r="J18" i="7"/>
  <c r="K18" i="7"/>
  <c r="I19" i="7"/>
  <c r="J19" i="7"/>
  <c r="K19" i="7"/>
  <c r="I20" i="7"/>
  <c r="J20" i="7"/>
  <c r="K20" i="7"/>
  <c r="I21" i="7"/>
  <c r="J21" i="7"/>
  <c r="K21" i="7"/>
  <c r="I22" i="7"/>
  <c r="J22" i="7"/>
  <c r="K22" i="7"/>
  <c r="I23" i="7"/>
  <c r="J23" i="7"/>
  <c r="K23" i="7"/>
  <c r="I24" i="7"/>
  <c r="J24" i="7"/>
  <c r="K24" i="7"/>
  <c r="I26" i="7"/>
  <c r="J26" i="7"/>
  <c r="K26" i="7"/>
  <c r="I28" i="7"/>
  <c r="J28" i="7"/>
  <c r="K28" i="7"/>
  <c r="I29" i="7"/>
  <c r="J29" i="7"/>
  <c r="K29" i="7"/>
  <c r="I32" i="7"/>
  <c r="J32" i="7"/>
  <c r="K32" i="7"/>
  <c r="I34" i="7"/>
  <c r="J34" i="7"/>
  <c r="K34" i="7"/>
  <c r="I35" i="7"/>
  <c r="J35" i="7"/>
  <c r="K35" i="7"/>
  <c r="I36" i="7"/>
  <c r="J36" i="7"/>
  <c r="K36" i="7"/>
  <c r="I37" i="7"/>
  <c r="J37" i="7"/>
  <c r="K37" i="7"/>
  <c r="I38" i="7"/>
  <c r="J38" i="7"/>
  <c r="K38" i="7"/>
  <c r="I42" i="7"/>
  <c r="J42" i="7"/>
  <c r="K42" i="7"/>
  <c r="I44" i="7"/>
  <c r="J44" i="7"/>
  <c r="K44" i="7"/>
  <c r="I48" i="7"/>
  <c r="J48" i="7"/>
  <c r="K48" i="7"/>
  <c r="I50" i="7"/>
  <c r="J50" i="7"/>
  <c r="K50" i="7"/>
  <c r="I51" i="7"/>
  <c r="J51" i="7"/>
  <c r="K51" i="7"/>
  <c r="I52" i="7"/>
  <c r="J52" i="7"/>
  <c r="K52" i="7"/>
  <c r="I55" i="7"/>
  <c r="J55" i="7"/>
  <c r="K55" i="7"/>
  <c r="K7" i="9"/>
  <c r="L7" i="9" s="1"/>
  <c r="M7" i="9"/>
  <c r="N7" i="9" s="1"/>
  <c r="K8" i="9"/>
  <c r="L8" i="9" s="1"/>
  <c r="M8" i="9"/>
  <c r="N8" i="9" s="1"/>
  <c r="K9" i="9"/>
  <c r="L9" i="9" s="1"/>
  <c r="M9" i="9"/>
  <c r="N9" i="9" s="1"/>
  <c r="K10" i="9"/>
  <c r="L10" i="9" s="1"/>
  <c r="M10" i="9"/>
  <c r="N10" i="9" s="1"/>
  <c r="K11" i="9"/>
  <c r="L11" i="9" s="1"/>
  <c r="M11" i="9"/>
  <c r="N11" i="9" s="1"/>
  <c r="K12" i="9"/>
  <c r="L12" i="9" s="1"/>
  <c r="M12" i="9"/>
  <c r="N12" i="9" s="1"/>
  <c r="K13" i="9"/>
  <c r="L13" i="9" s="1"/>
  <c r="M13" i="9"/>
  <c r="N13" i="9" s="1"/>
  <c r="K14" i="9"/>
  <c r="L14" i="9" s="1"/>
  <c r="M14" i="9"/>
  <c r="N14" i="9" s="1"/>
  <c r="K15" i="9"/>
  <c r="L15" i="9" s="1"/>
  <c r="M15" i="9"/>
  <c r="N15" i="9" s="1"/>
  <c r="K16" i="9"/>
  <c r="L16" i="9" s="1"/>
  <c r="M16" i="9"/>
  <c r="N16" i="9" s="1"/>
  <c r="K17" i="9"/>
  <c r="L17" i="9" s="1"/>
  <c r="M17" i="9"/>
  <c r="N17" i="9"/>
  <c r="K18" i="9"/>
  <c r="L18" i="9" s="1"/>
  <c r="M18" i="9"/>
  <c r="N18" i="9" s="1"/>
  <c r="K19" i="9"/>
  <c r="L19" i="9" s="1"/>
  <c r="M19" i="9"/>
  <c r="N19" i="9" s="1"/>
  <c r="K20" i="9"/>
  <c r="L20" i="9" s="1"/>
  <c r="M20" i="9"/>
  <c r="N20" i="9" s="1"/>
  <c r="K21" i="9"/>
  <c r="L21" i="9"/>
  <c r="M21" i="9"/>
  <c r="N21" i="9" s="1"/>
  <c r="K22" i="9"/>
  <c r="L22" i="9" s="1"/>
  <c r="M22" i="9"/>
  <c r="N22" i="9" s="1"/>
  <c r="K23" i="9"/>
  <c r="L23" i="9" s="1"/>
  <c r="M23" i="9"/>
  <c r="N23" i="9" s="1"/>
  <c r="K24" i="9"/>
  <c r="L24" i="9" s="1"/>
  <c r="M24" i="9"/>
  <c r="N24" i="9" s="1"/>
  <c r="K25" i="9"/>
  <c r="L25" i="9" s="1"/>
  <c r="M25" i="9"/>
  <c r="N25" i="9" s="1"/>
  <c r="K26" i="9"/>
  <c r="L26" i="9" s="1"/>
  <c r="M26" i="9"/>
  <c r="N26" i="9" s="1"/>
  <c r="K28" i="9"/>
  <c r="L28" i="9" s="1"/>
  <c r="M28" i="9"/>
  <c r="N28" i="9" s="1"/>
  <c r="K29" i="9"/>
  <c r="L29" i="9" s="1"/>
  <c r="M29" i="9"/>
  <c r="N29" i="9" s="1"/>
  <c r="K30" i="9"/>
  <c r="L30" i="9" s="1"/>
  <c r="M30" i="9"/>
  <c r="N30" i="9" s="1"/>
  <c r="K31" i="9"/>
  <c r="L31" i="9" s="1"/>
  <c r="M31" i="9"/>
  <c r="N31" i="9" s="1"/>
  <c r="K32" i="9"/>
  <c r="L32" i="9" s="1"/>
  <c r="M32" i="9"/>
  <c r="N32" i="9" s="1"/>
  <c r="K33" i="9"/>
  <c r="L33" i="9" s="1"/>
  <c r="M33" i="9"/>
  <c r="N33" i="9" s="1"/>
  <c r="K34" i="9"/>
  <c r="L34" i="9" s="1"/>
  <c r="M34" i="9"/>
  <c r="N34" i="9" s="1"/>
  <c r="K35" i="9"/>
  <c r="L35" i="9" s="1"/>
  <c r="M35" i="9"/>
  <c r="N35" i="9" s="1"/>
  <c r="K36" i="9"/>
  <c r="L36" i="9" s="1"/>
  <c r="M36" i="9"/>
  <c r="N36" i="9" s="1"/>
  <c r="K37" i="9"/>
  <c r="L37" i="9" s="1"/>
  <c r="M37" i="9"/>
  <c r="N37" i="9" s="1"/>
  <c r="K38" i="9"/>
  <c r="L38" i="9" s="1"/>
  <c r="M38" i="9"/>
  <c r="N38" i="9" s="1"/>
  <c r="K39" i="9"/>
  <c r="L39" i="9" s="1"/>
  <c r="M39" i="9"/>
  <c r="N39" i="9" s="1"/>
  <c r="K40" i="9"/>
  <c r="L40" i="9" s="1"/>
  <c r="M40" i="9"/>
  <c r="N40" i="9" s="1"/>
  <c r="K41" i="9"/>
  <c r="L41" i="9"/>
  <c r="M41" i="9"/>
  <c r="N41" i="9" s="1"/>
  <c r="K42" i="9"/>
  <c r="L42" i="9" s="1"/>
  <c r="M42" i="9"/>
  <c r="N42" i="9" s="1"/>
  <c r="K43" i="9"/>
  <c r="L43" i="9" s="1"/>
  <c r="M43" i="9"/>
  <c r="N43" i="9" s="1"/>
  <c r="K44" i="9"/>
  <c r="L44" i="9" s="1"/>
  <c r="M44" i="9"/>
  <c r="N44" i="9" s="1"/>
  <c r="K45" i="9"/>
  <c r="L45" i="9" s="1"/>
  <c r="M45" i="9"/>
  <c r="N45" i="9" s="1"/>
  <c r="K46" i="9"/>
  <c r="L46" i="9" s="1"/>
  <c r="M46" i="9"/>
  <c r="N46" i="9" s="1"/>
  <c r="K47" i="9"/>
  <c r="L47" i="9"/>
  <c r="M47" i="9"/>
  <c r="N47" i="9" s="1"/>
  <c r="K48" i="9"/>
  <c r="L48" i="9" s="1"/>
  <c r="M48" i="9"/>
  <c r="N48" i="9" s="1"/>
  <c r="K50" i="9"/>
  <c r="L50" i="9" s="1"/>
  <c r="M50" i="9"/>
  <c r="N50" i="9" s="1"/>
  <c r="K51" i="9"/>
  <c r="L51" i="9" s="1"/>
  <c r="M51" i="9"/>
  <c r="N51" i="9" s="1"/>
  <c r="K52" i="9"/>
  <c r="L52" i="9" s="1"/>
  <c r="M52" i="9"/>
  <c r="N52" i="9" s="1"/>
  <c r="K54" i="9"/>
  <c r="L54" i="9" s="1"/>
  <c r="M54" i="9"/>
  <c r="N54" i="9" s="1"/>
  <c r="K55" i="9"/>
  <c r="L55" i="9" s="1"/>
  <c r="M55" i="9"/>
  <c r="N55" i="9" s="1"/>
  <c r="K56" i="9"/>
  <c r="L56" i="9" s="1"/>
  <c r="M56" i="9"/>
  <c r="N56" i="9" s="1"/>
  <c r="K57" i="9"/>
  <c r="L57" i="9" s="1"/>
  <c r="M57" i="9"/>
  <c r="N57" i="9" s="1"/>
  <c r="H28" i="9"/>
  <c r="H29" i="9"/>
  <c r="H30" i="9"/>
  <c r="H31" i="9"/>
  <c r="H32" i="9"/>
  <c r="H33" i="9"/>
  <c r="H34" i="9"/>
  <c r="H35" i="9"/>
  <c r="H36" i="9"/>
  <c r="H37" i="9"/>
  <c r="H38" i="9"/>
  <c r="H39" i="9"/>
  <c r="H40" i="9"/>
  <c r="H41" i="9"/>
  <c r="H42" i="9"/>
  <c r="H43" i="9"/>
  <c r="H44" i="9"/>
  <c r="H45" i="9"/>
  <c r="H46" i="9"/>
  <c r="H47" i="9"/>
  <c r="H48" i="9"/>
  <c r="H50" i="9"/>
  <c r="H51" i="9"/>
  <c r="H52" i="9"/>
  <c r="H55" i="9"/>
  <c r="E24" i="15"/>
  <c r="V11" i="109"/>
  <c r="E13" i="15"/>
  <c r="V13" i="109"/>
  <c r="E16" i="15"/>
  <c r="V20" i="109"/>
  <c r="E56" i="15"/>
  <c r="V32" i="109"/>
  <c r="V40" i="109"/>
  <c r="V43" i="109"/>
  <c r="E39" i="15"/>
  <c r="Q17" i="107"/>
  <c r="Q32" i="107"/>
  <c r="W48" i="105"/>
  <c r="X48" i="105" s="1"/>
  <c r="Z48" i="105" s="1"/>
  <c r="Q38" i="107"/>
  <c r="Q8" i="107"/>
  <c r="W33" i="105"/>
  <c r="X33" i="105"/>
  <c r="Z33" i="105" s="1"/>
  <c r="G53" i="15"/>
  <c r="G58" i="15"/>
  <c r="W54" i="105"/>
  <c r="X54" i="105"/>
  <c r="Z54" i="105"/>
  <c r="O58" i="103"/>
  <c r="W23" i="105"/>
  <c r="X23" i="105"/>
  <c r="Z23" i="105" s="1"/>
  <c r="O27" i="103"/>
  <c r="Q33" i="107"/>
  <c r="W32" i="105"/>
  <c r="X32" i="105" s="1"/>
  <c r="Z32" i="105" s="1"/>
  <c r="W38" i="105"/>
  <c r="X38" i="105" s="1"/>
  <c r="Z38" i="105" s="1"/>
  <c r="W14" i="105"/>
  <c r="X14" i="105"/>
  <c r="Z14" i="105" s="1"/>
  <c r="Q48" i="107"/>
  <c r="W7" i="105"/>
  <c r="X7" i="105" s="1"/>
  <c r="Z7" i="105" s="1"/>
  <c r="W45" i="105"/>
  <c r="X45" i="105"/>
  <c r="Z45" i="105" s="1"/>
  <c r="Q30" i="107"/>
  <c r="W46" i="105"/>
  <c r="X46" i="105" s="1"/>
  <c r="Z46" i="105" s="1"/>
  <c r="W30" i="105"/>
  <c r="X30" i="105"/>
  <c r="Z30" i="105"/>
  <c r="Y27" i="105"/>
  <c r="Y53" i="105"/>
  <c r="Y58" i="105"/>
  <c r="Y49" i="105"/>
  <c r="K49" i="9"/>
  <c r="L49" i="9" s="1"/>
  <c r="J27" i="7"/>
  <c r="J53" i="7"/>
  <c r="J58" i="7"/>
  <c r="H27" i="9"/>
  <c r="H49" i="9"/>
  <c r="H53" i="9"/>
  <c r="H58" i="9"/>
  <c r="K58" i="9"/>
  <c r="L58" i="9" s="1"/>
  <c r="O59" i="103"/>
  <c r="Y59" i="105"/>
  <c r="D61" i="3"/>
  <c r="D70" i="3"/>
  <c r="D66" i="3"/>
  <c r="C61" i="3"/>
  <c r="C66" i="3"/>
  <c r="C70" i="3"/>
  <c r="G61" i="3"/>
  <c r="G66" i="3"/>
  <c r="G70" i="3"/>
  <c r="E61" i="3"/>
  <c r="E66" i="3"/>
  <c r="E70" i="3"/>
  <c r="M6" i="9"/>
  <c r="N6" i="9" s="1"/>
  <c r="P6" i="93"/>
  <c r="P27" i="93"/>
  <c r="T6" i="109"/>
  <c r="U6" i="109" s="1"/>
  <c r="O6" i="115"/>
  <c r="P6" i="115"/>
  <c r="O6" i="114"/>
  <c r="I6" i="106" s="1"/>
  <c r="I27" i="106" s="1"/>
  <c r="P6" i="114"/>
  <c r="Q27" i="93"/>
  <c r="O6" i="93"/>
  <c r="O27" i="93"/>
  <c r="S6" i="109"/>
  <c r="G7" i="112"/>
  <c r="G8" i="112"/>
  <c r="G9" i="112"/>
  <c r="G10" i="112"/>
  <c r="G11" i="112"/>
  <c r="G12" i="112"/>
  <c r="G13" i="112"/>
  <c r="G14" i="112"/>
  <c r="G15" i="112"/>
  <c r="G16" i="112"/>
  <c r="G17" i="112"/>
  <c r="G18" i="112"/>
  <c r="G19" i="112"/>
  <c r="G20" i="112"/>
  <c r="G21" i="112"/>
  <c r="G22" i="112"/>
  <c r="G23" i="112"/>
  <c r="G24" i="112"/>
  <c r="G25" i="112"/>
  <c r="G26" i="112"/>
  <c r="G27" i="112"/>
  <c r="G28" i="112"/>
  <c r="G29" i="112"/>
  <c r="G30" i="112"/>
  <c r="G31" i="112"/>
  <c r="G32" i="112"/>
  <c r="G33" i="112"/>
  <c r="G34" i="112"/>
  <c r="G35" i="112"/>
  <c r="G36" i="112"/>
  <c r="G37" i="112"/>
  <c r="G38" i="112"/>
  <c r="G39" i="112"/>
  <c r="G40" i="112"/>
  <c r="G41" i="112"/>
  <c r="G42" i="112"/>
  <c r="G43" i="112"/>
  <c r="G44" i="112"/>
  <c r="G45" i="112"/>
  <c r="G46" i="112"/>
  <c r="G47" i="112"/>
  <c r="G48" i="112"/>
  <c r="G49" i="112"/>
  <c r="G50" i="112"/>
  <c r="G51" i="112"/>
  <c r="G52" i="112"/>
  <c r="G53" i="112"/>
  <c r="G54" i="112"/>
  <c r="G55" i="112"/>
  <c r="G56" i="112"/>
  <c r="G6" i="112"/>
  <c r="V6" i="109"/>
  <c r="K6" i="9"/>
  <c r="L6" i="9" s="1"/>
  <c r="Q6" i="93"/>
  <c r="K6" i="7"/>
  <c r="J6" i="7"/>
  <c r="I6" i="7"/>
  <c r="J55" i="101"/>
  <c r="I55" i="101"/>
  <c r="H55" i="101"/>
  <c r="G55" i="101"/>
  <c r="F55" i="101"/>
  <c r="E55" i="101"/>
  <c r="D55" i="101"/>
  <c r="C55" i="101"/>
  <c r="C59" i="111"/>
  <c r="Q43" i="106"/>
  <c r="Q31" i="106"/>
  <c r="Q40" i="106"/>
  <c r="Q44" i="106"/>
  <c r="Q37" i="106"/>
  <c r="Q41" i="106"/>
  <c r="Q34" i="106"/>
  <c r="Q38" i="106"/>
  <c r="Q30" i="106"/>
  <c r="Q42" i="106"/>
  <c r="Q46" i="106"/>
  <c r="Q45" i="106"/>
  <c r="Q29" i="106"/>
  <c r="Q47" i="106"/>
  <c r="V11" i="77"/>
  <c r="Q48" i="106"/>
  <c r="Q39" i="106"/>
  <c r="Q25" i="106"/>
  <c r="V55" i="77"/>
  <c r="V35" i="77"/>
  <c r="Q55" i="106"/>
  <c r="Q32" i="106"/>
  <c r="Q33" i="106"/>
  <c r="Q35" i="106"/>
  <c r="Q11" i="106"/>
  <c r="V40" i="77"/>
  <c r="Q54" i="106"/>
  <c r="Q56" i="106"/>
  <c r="Q57" i="106"/>
  <c r="L49" i="85" l="1"/>
  <c r="W29" i="105"/>
  <c r="X29" i="105" s="1"/>
  <c r="Z29" i="105" s="1"/>
  <c r="W29" i="109"/>
  <c r="Q29" i="107"/>
  <c r="K27" i="104"/>
  <c r="P25" i="107"/>
  <c r="P13" i="107"/>
  <c r="P11" i="107"/>
  <c r="Q11" i="107" s="1"/>
  <c r="P40" i="107"/>
  <c r="W40" i="105" s="1"/>
  <c r="X40" i="105" s="1"/>
  <c r="Z40" i="105" s="1"/>
  <c r="G59" i="104"/>
  <c r="P50" i="107"/>
  <c r="F59" i="42"/>
  <c r="E19" i="15"/>
  <c r="P37" i="107"/>
  <c r="E18" i="15"/>
  <c r="M51" i="104"/>
  <c r="W7" i="109"/>
  <c r="G59" i="9"/>
  <c r="N49" i="9"/>
  <c r="E59" i="9"/>
  <c r="H59" i="9" s="1"/>
  <c r="V52" i="109"/>
  <c r="E52" i="15"/>
  <c r="U29" i="109"/>
  <c r="E44" i="15"/>
  <c r="V44" i="109"/>
  <c r="Q51" i="107"/>
  <c r="W51" i="109"/>
  <c r="W51" i="105"/>
  <c r="X51" i="105" s="1"/>
  <c r="Z51" i="105" s="1"/>
  <c r="V14" i="109"/>
  <c r="E14" i="15"/>
  <c r="Q25" i="107"/>
  <c r="W25" i="105"/>
  <c r="X25" i="105" s="1"/>
  <c r="Z25" i="105" s="1"/>
  <c r="W25" i="109"/>
  <c r="W11" i="105"/>
  <c r="X11" i="105" s="1"/>
  <c r="Z11" i="105" s="1"/>
  <c r="W11" i="109"/>
  <c r="E42" i="15"/>
  <c r="V42" i="109"/>
  <c r="E23" i="15"/>
  <c r="V23" i="109"/>
  <c r="V21" i="109"/>
  <c r="E21" i="15"/>
  <c r="V15" i="109"/>
  <c r="E15" i="15"/>
  <c r="E7" i="15"/>
  <c r="V7" i="109"/>
  <c r="Q50" i="107"/>
  <c r="W50" i="105"/>
  <c r="X50" i="105" s="1"/>
  <c r="Z50" i="105" s="1"/>
  <c r="W50" i="109"/>
  <c r="R27" i="109"/>
  <c r="Q58" i="109"/>
  <c r="U44" i="109"/>
  <c r="F49" i="15"/>
  <c r="Q43" i="93"/>
  <c r="T43" i="109"/>
  <c r="U43" i="109" s="1"/>
  <c r="Q26" i="93"/>
  <c r="T26" i="109"/>
  <c r="U26" i="109" s="1"/>
  <c r="Q10" i="93"/>
  <c r="T10" i="109"/>
  <c r="U10" i="109" s="1"/>
  <c r="J6" i="106"/>
  <c r="P34" i="107"/>
  <c r="W14" i="109"/>
  <c r="P21" i="107"/>
  <c r="P15" i="107"/>
  <c r="P41" i="107"/>
  <c r="R58" i="109"/>
  <c r="R48" i="109"/>
  <c r="U48" i="109" s="1"/>
  <c r="Q49" i="109"/>
  <c r="Q31" i="93"/>
  <c r="T31" i="109"/>
  <c r="U31" i="109" s="1"/>
  <c r="S30" i="109"/>
  <c r="Q14" i="93"/>
  <c r="T14" i="109"/>
  <c r="U14" i="109" s="1"/>
  <c r="O54" i="107"/>
  <c r="P57" i="107"/>
  <c r="O8" i="107"/>
  <c r="E8" i="15" s="1"/>
  <c r="M58" i="108"/>
  <c r="N27" i="108"/>
  <c r="N59" i="108" s="1"/>
  <c r="P49" i="108"/>
  <c r="Q49" i="108" s="1"/>
  <c r="S28" i="109"/>
  <c r="O49" i="108"/>
  <c r="C59" i="109"/>
  <c r="O49" i="93"/>
  <c r="Q52" i="93"/>
  <c r="P53" i="93"/>
  <c r="Q53" i="93" s="1"/>
  <c r="S51" i="109"/>
  <c r="S53" i="109" s="1"/>
  <c r="O53" i="93"/>
  <c r="O59" i="93" s="1"/>
  <c r="Q35" i="93"/>
  <c r="T35" i="109"/>
  <c r="U35" i="109" s="1"/>
  <c r="P49" i="93"/>
  <c r="Q49" i="93" s="1"/>
  <c r="W59" i="110"/>
  <c r="O27" i="114"/>
  <c r="O59" i="114" s="1"/>
  <c r="P27" i="114"/>
  <c r="Q23" i="107"/>
  <c r="W17" i="105"/>
  <c r="X17" i="105" s="1"/>
  <c r="Z17" i="105" s="1"/>
  <c r="W8" i="105"/>
  <c r="X8" i="105" s="1"/>
  <c r="Z8" i="105" s="1"/>
  <c r="Q46" i="107"/>
  <c r="M15" i="104"/>
  <c r="M45" i="104"/>
  <c r="M38" i="104"/>
  <c r="W19" i="109"/>
  <c r="P28" i="107"/>
  <c r="P52" i="107"/>
  <c r="P47" i="107"/>
  <c r="W47" i="109" s="1"/>
  <c r="P35" i="107"/>
  <c r="W35" i="105" s="1"/>
  <c r="X35" i="105" s="1"/>
  <c r="Z35" i="105" s="1"/>
  <c r="L49" i="104"/>
  <c r="P20" i="107"/>
  <c r="P18" i="107"/>
  <c r="P16" i="107"/>
  <c r="P12" i="107"/>
  <c r="U27" i="105"/>
  <c r="U59" i="105" s="1"/>
  <c r="Q28" i="108"/>
  <c r="M49" i="108"/>
  <c r="M53" i="108"/>
  <c r="Q41" i="108"/>
  <c r="Q42" i="108"/>
  <c r="Q46" i="108"/>
  <c r="T52" i="109"/>
  <c r="T40" i="109"/>
  <c r="T49" i="109" s="1"/>
  <c r="Q40" i="108"/>
  <c r="T18" i="109"/>
  <c r="U18" i="109" s="1"/>
  <c r="F27" i="15"/>
  <c r="G27" i="15" s="1"/>
  <c r="C59" i="93"/>
  <c r="Q57" i="93"/>
  <c r="P58" i="93"/>
  <c r="O58" i="93"/>
  <c r="S56" i="109"/>
  <c r="S58" i="109" s="1"/>
  <c r="Q39" i="93"/>
  <c r="T39" i="109"/>
  <c r="U11" i="109"/>
  <c r="S10" i="109"/>
  <c r="X27" i="110"/>
  <c r="Y27" i="110" s="1"/>
  <c r="X58" i="110"/>
  <c r="C74" i="3"/>
  <c r="C79" i="3"/>
  <c r="X53" i="110"/>
  <c r="Y53" i="110" s="1"/>
  <c r="W27" i="110"/>
  <c r="L57" i="3"/>
  <c r="G74" i="3"/>
  <c r="K53" i="85"/>
  <c r="I59" i="9"/>
  <c r="J59" i="9"/>
  <c r="L59" i="105"/>
  <c r="J56" i="106"/>
  <c r="R56" i="106" s="1"/>
  <c r="J54" i="106"/>
  <c r="J51" i="106"/>
  <c r="R51" i="106" s="1"/>
  <c r="S51" i="106" s="1"/>
  <c r="J48" i="106"/>
  <c r="R48" i="106" s="1"/>
  <c r="S48" i="106" s="1"/>
  <c r="J46" i="106"/>
  <c r="R46" i="106" s="1"/>
  <c r="S46" i="106" s="1"/>
  <c r="J44" i="106"/>
  <c r="R44" i="106" s="1"/>
  <c r="S44" i="106" s="1"/>
  <c r="J42" i="106"/>
  <c r="R42" i="106" s="1"/>
  <c r="S42" i="106" s="1"/>
  <c r="J40" i="106"/>
  <c r="R40" i="106" s="1"/>
  <c r="S40" i="106" s="1"/>
  <c r="J38" i="106"/>
  <c r="R38" i="106" s="1"/>
  <c r="S38" i="106" s="1"/>
  <c r="J36" i="106"/>
  <c r="R36" i="106" s="1"/>
  <c r="S36" i="106" s="1"/>
  <c r="J34" i="106"/>
  <c r="R34" i="106" s="1"/>
  <c r="S34" i="106" s="1"/>
  <c r="J32" i="106"/>
  <c r="R32" i="106" s="1"/>
  <c r="S32" i="106" s="1"/>
  <c r="J30" i="106"/>
  <c r="R30" i="106" s="1"/>
  <c r="S30" i="106" s="1"/>
  <c r="J28" i="106"/>
  <c r="J25" i="106"/>
  <c r="R25" i="106" s="1"/>
  <c r="S25" i="106" s="1"/>
  <c r="J23" i="106"/>
  <c r="R23" i="106" s="1"/>
  <c r="S23" i="106" s="1"/>
  <c r="J21" i="106"/>
  <c r="R21" i="106" s="1"/>
  <c r="S21" i="106" s="1"/>
  <c r="J19" i="106"/>
  <c r="R19" i="106" s="1"/>
  <c r="S19" i="106" s="1"/>
  <c r="J17" i="106"/>
  <c r="R17" i="106" s="1"/>
  <c r="S17" i="106" s="1"/>
  <c r="J15" i="106"/>
  <c r="R15" i="106" s="1"/>
  <c r="S15" i="106" s="1"/>
  <c r="J13" i="106"/>
  <c r="R13" i="106" s="1"/>
  <c r="S13" i="106" s="1"/>
  <c r="J11" i="106"/>
  <c r="R11" i="106" s="1"/>
  <c r="S11" i="106" s="1"/>
  <c r="J9" i="106"/>
  <c r="R9" i="106" s="1"/>
  <c r="S9" i="106" s="1"/>
  <c r="J7" i="106"/>
  <c r="R7" i="106" s="1"/>
  <c r="S7" i="106" s="1"/>
  <c r="F59" i="117"/>
  <c r="E59" i="93"/>
  <c r="L59" i="78"/>
  <c r="J59" i="78"/>
  <c r="P58" i="114"/>
  <c r="P49" i="114"/>
  <c r="I58" i="106"/>
  <c r="I49" i="106"/>
  <c r="P58" i="115"/>
  <c r="D79" i="3"/>
  <c r="F56" i="3"/>
  <c r="O47" i="107"/>
  <c r="O35" i="107"/>
  <c r="V35" i="109" s="1"/>
  <c r="G59" i="73"/>
  <c r="D59" i="113"/>
  <c r="L51" i="3"/>
  <c r="C59" i="104"/>
  <c r="K49" i="85"/>
  <c r="M53" i="78"/>
  <c r="M49" i="78"/>
  <c r="P53" i="114"/>
  <c r="J57" i="106"/>
  <c r="R57" i="106" s="1"/>
  <c r="J55" i="106"/>
  <c r="R55" i="106" s="1"/>
  <c r="S55" i="106" s="1"/>
  <c r="J52" i="106"/>
  <c r="R52" i="106" s="1"/>
  <c r="S52" i="106" s="1"/>
  <c r="J50" i="106"/>
  <c r="J47" i="106"/>
  <c r="R47" i="106" s="1"/>
  <c r="S47" i="106" s="1"/>
  <c r="J45" i="106"/>
  <c r="R45" i="106" s="1"/>
  <c r="S45" i="106" s="1"/>
  <c r="J43" i="106"/>
  <c r="R43" i="106" s="1"/>
  <c r="S43" i="106" s="1"/>
  <c r="J41" i="106"/>
  <c r="R41" i="106" s="1"/>
  <c r="S41" i="106" s="1"/>
  <c r="J39" i="106"/>
  <c r="R39" i="106" s="1"/>
  <c r="S39" i="106" s="1"/>
  <c r="J37" i="106"/>
  <c r="R37" i="106" s="1"/>
  <c r="S37" i="106" s="1"/>
  <c r="J35" i="106"/>
  <c r="R35" i="106" s="1"/>
  <c r="S35" i="106" s="1"/>
  <c r="J33" i="106"/>
  <c r="R33" i="106" s="1"/>
  <c r="S33" i="106" s="1"/>
  <c r="J31" i="106"/>
  <c r="R31" i="106" s="1"/>
  <c r="S31" i="106" s="1"/>
  <c r="J29" i="106"/>
  <c r="R29" i="106" s="1"/>
  <c r="S29" i="106" s="1"/>
  <c r="J26" i="106"/>
  <c r="R26" i="106" s="1"/>
  <c r="S26" i="106" s="1"/>
  <c r="J24" i="106"/>
  <c r="R24" i="106" s="1"/>
  <c r="S24" i="106" s="1"/>
  <c r="J22" i="106"/>
  <c r="R22" i="106" s="1"/>
  <c r="S22" i="106" s="1"/>
  <c r="J20" i="106"/>
  <c r="R20" i="106" s="1"/>
  <c r="S20" i="106" s="1"/>
  <c r="J18" i="106"/>
  <c r="R18" i="106" s="1"/>
  <c r="S18" i="106" s="1"/>
  <c r="J16" i="106"/>
  <c r="R16" i="106" s="1"/>
  <c r="S16" i="106" s="1"/>
  <c r="J14" i="106"/>
  <c r="R14" i="106" s="1"/>
  <c r="S14" i="106" s="1"/>
  <c r="J12" i="106"/>
  <c r="R12" i="106" s="1"/>
  <c r="S12" i="106" s="1"/>
  <c r="J10" i="106"/>
  <c r="R10" i="106" s="1"/>
  <c r="S10" i="106" s="1"/>
  <c r="J8" i="106"/>
  <c r="R8" i="106" s="1"/>
  <c r="S8" i="106" s="1"/>
  <c r="O53" i="115"/>
  <c r="G59" i="115"/>
  <c r="O46" i="107"/>
  <c r="O38" i="107"/>
  <c r="O30" i="107"/>
  <c r="E30" i="15" s="1"/>
  <c r="C51" i="134"/>
  <c r="C55" i="134" s="1"/>
  <c r="E51" i="134"/>
  <c r="E55" i="134" s="1"/>
  <c r="G51" i="134"/>
  <c r="G55" i="134" s="1"/>
  <c r="L27" i="73"/>
  <c r="I53" i="106"/>
  <c r="P53" i="115"/>
  <c r="I59" i="104"/>
  <c r="O37" i="107"/>
  <c r="E37" i="15" s="1"/>
  <c r="O33" i="107"/>
  <c r="E33" i="15" s="1"/>
  <c r="D59" i="104"/>
  <c r="E59" i="73"/>
  <c r="W13" i="109"/>
  <c r="Q13" i="107"/>
  <c r="W13" i="105"/>
  <c r="X13" i="105" s="1"/>
  <c r="Z13" i="105" s="1"/>
  <c r="W10" i="109"/>
  <c r="W10" i="105"/>
  <c r="X10" i="105" s="1"/>
  <c r="Z10" i="105" s="1"/>
  <c r="W26" i="109"/>
  <c r="W26" i="105"/>
  <c r="X26" i="105" s="1"/>
  <c r="Z26" i="105" s="1"/>
  <c r="E57" i="15"/>
  <c r="V57" i="109"/>
  <c r="V41" i="109"/>
  <c r="E41" i="15"/>
  <c r="E35" i="15"/>
  <c r="Q10" i="107"/>
  <c r="W37" i="109"/>
  <c r="Q37" i="107"/>
  <c r="W47" i="105"/>
  <c r="X47" i="105" s="1"/>
  <c r="Z47" i="105" s="1"/>
  <c r="Q47" i="107"/>
  <c r="W35" i="109"/>
  <c r="Q35" i="107"/>
  <c r="W18" i="109"/>
  <c r="Q18" i="107"/>
  <c r="W18" i="105"/>
  <c r="X18" i="105" s="1"/>
  <c r="Z18" i="105" s="1"/>
  <c r="W16" i="105"/>
  <c r="X16" i="105" s="1"/>
  <c r="Z16" i="105" s="1"/>
  <c r="Q16" i="107"/>
  <c r="W16" i="109"/>
  <c r="W37" i="105"/>
  <c r="X37" i="105" s="1"/>
  <c r="Z37" i="105" s="1"/>
  <c r="Q26" i="107"/>
  <c r="W44" i="109"/>
  <c r="Q44" i="107"/>
  <c r="W44" i="105"/>
  <c r="X44" i="105" s="1"/>
  <c r="Z44" i="105" s="1"/>
  <c r="O27" i="107"/>
  <c r="E6" i="15"/>
  <c r="E48" i="15"/>
  <c r="V48" i="109"/>
  <c r="Q42" i="107"/>
  <c r="W42" i="109"/>
  <c r="W42" i="105"/>
  <c r="X42" i="105" s="1"/>
  <c r="Z42" i="105" s="1"/>
  <c r="F59" i="104"/>
  <c r="V33" i="109"/>
  <c r="K49" i="104"/>
  <c r="O29" i="107"/>
  <c r="Q55" i="107"/>
  <c r="W55" i="105"/>
  <c r="X55" i="105" s="1"/>
  <c r="Z55" i="105" s="1"/>
  <c r="V36" i="109"/>
  <c r="E17" i="15"/>
  <c r="E50" i="15"/>
  <c r="W36" i="109"/>
  <c r="Q36" i="107"/>
  <c r="W36" i="105"/>
  <c r="X36" i="105" s="1"/>
  <c r="Z36" i="105" s="1"/>
  <c r="Q34" i="107"/>
  <c r="W34" i="109"/>
  <c r="W34" i="105"/>
  <c r="X34" i="105" s="1"/>
  <c r="Z34" i="105" s="1"/>
  <c r="P56" i="107"/>
  <c r="W56" i="105" s="1"/>
  <c r="X56" i="105" s="1"/>
  <c r="Z56" i="105" s="1"/>
  <c r="M56" i="104"/>
  <c r="P24" i="107"/>
  <c r="M24" i="104"/>
  <c r="V10" i="109"/>
  <c r="Q14" i="107"/>
  <c r="V28" i="109"/>
  <c r="V26" i="109"/>
  <c r="E51" i="15"/>
  <c r="M16" i="104"/>
  <c r="M35" i="104"/>
  <c r="P31" i="107"/>
  <c r="P43" i="107"/>
  <c r="P22" i="107"/>
  <c r="V22" i="109"/>
  <c r="V16" i="109"/>
  <c r="V9" i="109"/>
  <c r="H59" i="104"/>
  <c r="O58" i="107"/>
  <c r="Q28" i="107"/>
  <c r="Q19" i="107"/>
  <c r="Q39" i="107"/>
  <c r="M18" i="104"/>
  <c r="M12" i="104"/>
  <c r="M30" i="104"/>
  <c r="M42" i="104"/>
  <c r="P6" i="107"/>
  <c r="L58" i="104"/>
  <c r="L59" i="104" s="1"/>
  <c r="P9" i="107"/>
  <c r="M9" i="104"/>
  <c r="J59" i="104"/>
  <c r="K58" i="104"/>
  <c r="O45" i="107"/>
  <c r="V45" i="109" s="1"/>
  <c r="V12" i="109"/>
  <c r="Q58" i="77"/>
  <c r="G27" i="77"/>
  <c r="M59" i="77"/>
  <c r="V49" i="77"/>
  <c r="V27" i="77"/>
  <c r="F59" i="113"/>
  <c r="J59" i="113"/>
  <c r="I59" i="113"/>
  <c r="H51" i="134"/>
  <c r="H55" i="134" s="1"/>
  <c r="J50" i="134"/>
  <c r="J45" i="134"/>
  <c r="J27" i="134"/>
  <c r="D51" i="134"/>
  <c r="I50" i="134"/>
  <c r="I45" i="134"/>
  <c r="I27" i="134"/>
  <c r="F51" i="134"/>
  <c r="K59" i="73"/>
  <c r="L59" i="73" s="1"/>
  <c r="I58" i="7"/>
  <c r="I53" i="7"/>
  <c r="I49" i="7"/>
  <c r="K27" i="7"/>
  <c r="O53" i="107"/>
  <c r="V53" i="109" s="1"/>
  <c r="M27" i="9"/>
  <c r="N27" i="9" s="1"/>
  <c r="C59" i="7"/>
  <c r="C62" i="7" s="1"/>
  <c r="C64" i="7" s="1"/>
  <c r="C65" i="7" s="1"/>
  <c r="K59" i="7"/>
  <c r="H62" i="7"/>
  <c r="H64" i="7" s="1"/>
  <c r="H65" i="7" s="1"/>
  <c r="J59" i="7"/>
  <c r="K58" i="7"/>
  <c r="M53" i="9"/>
  <c r="N53" i="9" s="1"/>
  <c r="I27" i="7"/>
  <c r="F59" i="7"/>
  <c r="K27" i="9"/>
  <c r="L27" i="9" s="1"/>
  <c r="H59" i="77"/>
  <c r="G53" i="77"/>
  <c r="D59" i="106"/>
  <c r="C59" i="106"/>
  <c r="Q53" i="106"/>
  <c r="Q58" i="106"/>
  <c r="Q49" i="106"/>
  <c r="G59" i="118"/>
  <c r="E59" i="117"/>
  <c r="C59" i="117"/>
  <c r="O27" i="115"/>
  <c r="K59" i="115"/>
  <c r="O49" i="115"/>
  <c r="L59" i="115"/>
  <c r="J59" i="115"/>
  <c r="H59" i="115"/>
  <c r="F59" i="115"/>
  <c r="P49" i="115"/>
  <c r="P27" i="115"/>
  <c r="C59" i="115"/>
  <c r="D59" i="115"/>
  <c r="Q59" i="111"/>
  <c r="P59" i="111"/>
  <c r="J59" i="111"/>
  <c r="K59" i="111"/>
  <c r="V55" i="109"/>
  <c r="E55" i="15"/>
  <c r="C59" i="77"/>
  <c r="Q27" i="77"/>
  <c r="L49" i="77"/>
  <c r="G49" i="77"/>
  <c r="V53" i="77"/>
  <c r="Q53" i="77"/>
  <c r="L53" i="77"/>
  <c r="R59" i="77"/>
  <c r="AA53" i="77"/>
  <c r="V58" i="77"/>
  <c r="G59" i="77"/>
  <c r="Q59" i="77"/>
  <c r="AA59" i="77"/>
  <c r="K27" i="85"/>
  <c r="K59" i="85" s="1"/>
  <c r="L27" i="85"/>
  <c r="L59" i="85" s="1"/>
  <c r="D59" i="85"/>
  <c r="M27" i="78"/>
  <c r="D59" i="78"/>
  <c r="N58" i="78"/>
  <c r="N53" i="78"/>
  <c r="G59" i="78"/>
  <c r="C59" i="78"/>
  <c r="I59" i="78"/>
  <c r="M58" i="78"/>
  <c r="N49" i="78"/>
  <c r="H59" i="78"/>
  <c r="N27" i="78"/>
  <c r="M59" i="78"/>
  <c r="F59" i="78"/>
  <c r="P59" i="109"/>
  <c r="U12" i="109"/>
  <c r="W12" i="109"/>
  <c r="T27" i="109"/>
  <c r="P27" i="108"/>
  <c r="O59" i="71"/>
  <c r="W45" i="109"/>
  <c r="Q59" i="71"/>
  <c r="J59" i="71"/>
  <c r="U32" i="109"/>
  <c r="W32" i="109"/>
  <c r="K59" i="71"/>
  <c r="E20" i="15"/>
  <c r="M59" i="105"/>
  <c r="N59" i="111"/>
  <c r="E31" i="15"/>
  <c r="V31" i="109"/>
  <c r="C59" i="103"/>
  <c r="M49" i="103"/>
  <c r="M59" i="103" s="1"/>
  <c r="S34" i="109"/>
  <c r="V34" i="109" s="1"/>
  <c r="O27" i="108"/>
  <c r="S25" i="109"/>
  <c r="V25" i="109" s="1"/>
  <c r="S8" i="109"/>
  <c r="J59" i="73"/>
  <c r="W56" i="109"/>
  <c r="M58" i="104"/>
  <c r="Q57" i="107"/>
  <c r="Q40" i="107" l="1"/>
  <c r="K59" i="104"/>
  <c r="V37" i="109"/>
  <c r="Q52" i="107"/>
  <c r="W52" i="105"/>
  <c r="X52" i="105" s="1"/>
  <c r="Z52" i="105" s="1"/>
  <c r="V30" i="109"/>
  <c r="W21" i="105"/>
  <c r="X21" i="105" s="1"/>
  <c r="Z21" i="105" s="1"/>
  <c r="Q21" i="107"/>
  <c r="W21" i="109"/>
  <c r="P58" i="107"/>
  <c r="Q58" i="107" s="1"/>
  <c r="E45" i="15"/>
  <c r="V38" i="109"/>
  <c r="E38" i="15"/>
  <c r="E47" i="15"/>
  <c r="V47" i="109"/>
  <c r="Y58" i="110"/>
  <c r="X59" i="110"/>
  <c r="Y59" i="110" s="1"/>
  <c r="W52" i="109"/>
  <c r="U52" i="109"/>
  <c r="Q12" i="107"/>
  <c r="W12" i="105"/>
  <c r="X12" i="105" s="1"/>
  <c r="Z12" i="105" s="1"/>
  <c r="M49" i="104"/>
  <c r="W28" i="109"/>
  <c r="W28" i="105"/>
  <c r="X28" i="105" s="1"/>
  <c r="Z28" i="105" s="1"/>
  <c r="V54" i="109"/>
  <c r="E54" i="15"/>
  <c r="U58" i="109"/>
  <c r="V56" i="109"/>
  <c r="Q56" i="107"/>
  <c r="V58" i="109"/>
  <c r="E46" i="15"/>
  <c r="V46" i="109"/>
  <c r="J53" i="106"/>
  <c r="R50" i="106"/>
  <c r="F57" i="3"/>
  <c r="K56" i="3"/>
  <c r="I59" i="106"/>
  <c r="U39" i="109"/>
  <c r="W39" i="109"/>
  <c r="Q58" i="93"/>
  <c r="P59" i="93"/>
  <c r="Q59" i="93" s="1"/>
  <c r="M59" i="108"/>
  <c r="W41" i="105"/>
  <c r="X41" i="105" s="1"/>
  <c r="Z41" i="105" s="1"/>
  <c r="Q41" i="107"/>
  <c r="W41" i="109"/>
  <c r="T53" i="109"/>
  <c r="V51" i="109"/>
  <c r="P53" i="107"/>
  <c r="P59" i="114"/>
  <c r="U40" i="109"/>
  <c r="W40" i="109"/>
  <c r="W20" i="109"/>
  <c r="Q20" i="107"/>
  <c r="W20" i="105"/>
  <c r="X20" i="105" s="1"/>
  <c r="Z20" i="105" s="1"/>
  <c r="W57" i="109"/>
  <c r="W57" i="105"/>
  <c r="X57" i="105" s="1"/>
  <c r="Z57" i="105" s="1"/>
  <c r="J27" i="106"/>
  <c r="R6" i="106"/>
  <c r="J49" i="106"/>
  <c r="R28" i="106"/>
  <c r="J58" i="106"/>
  <c r="J59" i="106" s="1"/>
  <c r="R54" i="106"/>
  <c r="R58" i="106" s="1"/>
  <c r="S58" i="106" s="1"/>
  <c r="W15" i="105"/>
  <c r="X15" i="105" s="1"/>
  <c r="Z15" i="105" s="1"/>
  <c r="W15" i="109"/>
  <c r="Q15" i="107"/>
  <c r="G49" i="15"/>
  <c r="F59" i="15"/>
  <c r="G59" i="15" s="1"/>
  <c r="Q59" i="109"/>
  <c r="R49" i="109"/>
  <c r="U49" i="109" s="1"/>
  <c r="W31" i="105"/>
  <c r="X31" i="105" s="1"/>
  <c r="Z31" i="105" s="1"/>
  <c r="Q31" i="107"/>
  <c r="W31" i="109"/>
  <c r="P49" i="107"/>
  <c r="V29" i="109"/>
  <c r="E29" i="15"/>
  <c r="M59" i="104"/>
  <c r="E27" i="15"/>
  <c r="W6" i="105"/>
  <c r="X6" i="105" s="1"/>
  <c r="Z6" i="105" s="1"/>
  <c r="Q6" i="107"/>
  <c r="P27" i="107"/>
  <c r="W6" i="109"/>
  <c r="W24" i="109"/>
  <c r="W24" i="105"/>
  <c r="X24" i="105" s="1"/>
  <c r="Z24" i="105" s="1"/>
  <c r="Q24" i="107"/>
  <c r="O49" i="107"/>
  <c r="W22" i="105"/>
  <c r="X22" i="105" s="1"/>
  <c r="Z22" i="105" s="1"/>
  <c r="Q22" i="107"/>
  <c r="W22" i="109"/>
  <c r="E53" i="15"/>
  <c r="W9" i="105"/>
  <c r="X9" i="105" s="1"/>
  <c r="Z9" i="105" s="1"/>
  <c r="Q9" i="107"/>
  <c r="W9" i="109"/>
  <c r="W43" i="109"/>
  <c r="Q43" i="107"/>
  <c r="W43" i="105"/>
  <c r="X43" i="105" s="1"/>
  <c r="Z43" i="105" s="1"/>
  <c r="V59" i="77"/>
  <c r="J51" i="134"/>
  <c r="J55" i="134" s="1"/>
  <c r="F55" i="134"/>
  <c r="D55" i="134"/>
  <c r="I51" i="134"/>
  <c r="I55" i="134" s="1"/>
  <c r="O59" i="107"/>
  <c r="D62" i="7"/>
  <c r="D64" i="7" s="1"/>
  <c r="D65" i="7" s="1"/>
  <c r="K59" i="9"/>
  <c r="L59" i="9" s="1"/>
  <c r="F62" i="7"/>
  <c r="F64" i="7" s="1"/>
  <c r="F65" i="7" s="1"/>
  <c r="M59" i="9"/>
  <c r="N59" i="9" s="1"/>
  <c r="I59" i="7"/>
  <c r="L59" i="77"/>
  <c r="O59" i="115"/>
  <c r="P59" i="115"/>
  <c r="N59" i="78"/>
  <c r="P59" i="108"/>
  <c r="Q59" i="108" s="1"/>
  <c r="Q27" i="108"/>
  <c r="U27" i="109"/>
  <c r="L59" i="71"/>
  <c r="S49" i="109"/>
  <c r="O59" i="108"/>
  <c r="S27" i="109"/>
  <c r="V8" i="109"/>
  <c r="W58" i="105"/>
  <c r="X58" i="105" s="1"/>
  <c r="Z58" i="105" s="1"/>
  <c r="W58" i="109"/>
  <c r="V49" i="109" l="1"/>
  <c r="W53" i="105"/>
  <c r="X53" i="105" s="1"/>
  <c r="Z53" i="105" s="1"/>
  <c r="Q53" i="107"/>
  <c r="E58" i="15"/>
  <c r="S6" i="106"/>
  <c r="R27" i="106"/>
  <c r="S27" i="106" s="1"/>
  <c r="U53" i="109"/>
  <c r="W53" i="109"/>
  <c r="T59" i="109"/>
  <c r="K57" i="3"/>
  <c r="F74" i="3"/>
  <c r="F70" i="3"/>
  <c r="F66" i="3"/>
  <c r="F61" i="3"/>
  <c r="S28" i="106"/>
  <c r="R49" i="106"/>
  <c r="S49" i="106" s="1"/>
  <c r="R53" i="106"/>
  <c r="S50" i="106"/>
  <c r="R59" i="109"/>
  <c r="W27" i="105"/>
  <c r="X27" i="105" s="1"/>
  <c r="Z27" i="105" s="1"/>
  <c r="Q27" i="107"/>
  <c r="W27" i="109"/>
  <c r="P59" i="107"/>
  <c r="W59" i="109" s="1"/>
  <c r="E49" i="15"/>
  <c r="W49" i="105"/>
  <c r="X49" i="105" s="1"/>
  <c r="Z49" i="105" s="1"/>
  <c r="Q49" i="107"/>
  <c r="W49" i="109"/>
  <c r="V27" i="109"/>
  <c r="S59" i="109"/>
  <c r="V59" i="109" s="1"/>
  <c r="E27" i="113"/>
  <c r="T6" i="77"/>
  <c r="T27" i="77" s="1"/>
  <c r="T59" i="77" s="1"/>
  <c r="Q6" i="106"/>
  <c r="Q27" i="106" s="1"/>
  <c r="Q59" i="106" s="1"/>
  <c r="S53" i="106" l="1"/>
  <c r="R59" i="106"/>
  <c r="S59" i="106" s="1"/>
  <c r="U59" i="109"/>
  <c r="Q59" i="107"/>
  <c r="W59" i="105"/>
  <c r="X59" i="105" s="1"/>
  <c r="Z59" i="105" s="1"/>
  <c r="E59" i="15"/>
  <c r="E59" i="113"/>
</calcChain>
</file>

<file path=xl/sharedStrings.xml><?xml version="1.0" encoding="utf-8"?>
<sst xmlns="http://schemas.openxmlformats.org/spreadsheetml/2006/main" count="3685" uniqueCount="1243">
  <si>
    <t>TOTAL</t>
  </si>
  <si>
    <t>Total</t>
  </si>
  <si>
    <t>Sl.No.</t>
  </si>
  <si>
    <t>BANKS</t>
  </si>
  <si>
    <t>RURAL</t>
  </si>
  <si>
    <t>SEMI URBAN</t>
  </si>
  <si>
    <t>URBAN</t>
  </si>
  <si>
    <t>ATMS</t>
  </si>
  <si>
    <t>DEPOSIT</t>
  </si>
  <si>
    <t>ADVANCES</t>
  </si>
  <si>
    <t>C.D RATIO</t>
  </si>
  <si>
    <t>SEMI-URBAN</t>
  </si>
  <si>
    <t>[Amt. in lacs]</t>
  </si>
  <si>
    <t>TOTAL ADVANCES</t>
  </si>
  <si>
    <t>DEPOSITS</t>
  </si>
  <si>
    <t>TABLE-2</t>
  </si>
  <si>
    <t>A/C</t>
  </si>
  <si>
    <t>Amt.</t>
  </si>
  <si>
    <t>AGRICULTURE</t>
  </si>
  <si>
    <t>HOUSING</t>
  </si>
  <si>
    <t>EDUCATION</t>
  </si>
  <si>
    <t>TARGET</t>
  </si>
  <si>
    <t>NO.</t>
  </si>
  <si>
    <t>AMT.</t>
  </si>
  <si>
    <t>MSME</t>
  </si>
  <si>
    <t>AMOUNT DISB.</t>
  </si>
  <si>
    <t>SIKHS</t>
  </si>
  <si>
    <t>CHRISTIANS</t>
  </si>
  <si>
    <t>BUDDHISTS</t>
  </si>
  <si>
    <t>JAINS</t>
  </si>
  <si>
    <t>No.</t>
  </si>
  <si>
    <r>
      <t xml:space="preserve">SLBC Madhya Pradesh. Convenor-Central Bank of India                                                              </t>
    </r>
    <r>
      <rPr>
        <b/>
        <sz val="12"/>
        <rFont val="Times New Roman"/>
        <family val="1"/>
      </rPr>
      <t xml:space="preserve"> </t>
    </r>
  </si>
  <si>
    <t>Farm Credit</t>
  </si>
  <si>
    <t>Total Agri</t>
  </si>
  <si>
    <t>EXPORT CREDIT</t>
  </si>
  <si>
    <t>SOCIAL INFRASTRUCTURE</t>
  </si>
  <si>
    <t>RENEWABLE ENERGY</t>
  </si>
  <si>
    <t>TOTAL NPS</t>
  </si>
  <si>
    <t>OTHERS PS</t>
  </si>
  <si>
    <t>TOTAL NPA</t>
  </si>
  <si>
    <t>FARM CREDIT</t>
  </si>
  <si>
    <t>TABLE-13</t>
  </si>
  <si>
    <t>OUTSTANDING</t>
  </si>
  <si>
    <t>CMPGB</t>
  </si>
  <si>
    <t>Axis Bank</t>
  </si>
  <si>
    <t>Corporation Bank</t>
  </si>
  <si>
    <t>Dena Bank</t>
  </si>
  <si>
    <t>Vijaya Bank</t>
  </si>
  <si>
    <t>City Union Bank</t>
  </si>
  <si>
    <t>NJGB</t>
  </si>
  <si>
    <t>OTHERS</t>
  </si>
  <si>
    <t>TOTAL PRIORITY SECTOR</t>
  </si>
  <si>
    <t>Allahabad Bank</t>
  </si>
  <si>
    <t>Andhra Bank</t>
  </si>
  <si>
    <t>Bank of Baroda</t>
  </si>
  <si>
    <t>Bank of India</t>
  </si>
  <si>
    <t>Bank of Maharashtra</t>
  </si>
  <si>
    <t>Canara Bank</t>
  </si>
  <si>
    <t>Central Bank of India</t>
  </si>
  <si>
    <t>Indian Bank</t>
  </si>
  <si>
    <t>Indian Overseas Bank</t>
  </si>
  <si>
    <t>Punjab National Bank</t>
  </si>
  <si>
    <t>Syndicate Bank</t>
  </si>
  <si>
    <t>Union Bank of India</t>
  </si>
  <si>
    <t>United Bank of India</t>
  </si>
  <si>
    <t>Bharatiya Mahila Bank</t>
  </si>
  <si>
    <t>S.B. of Hyderabad</t>
  </si>
  <si>
    <t>State Bank of India</t>
  </si>
  <si>
    <t>HDFC Bank</t>
  </si>
  <si>
    <t>ICICI Bank</t>
  </si>
  <si>
    <t>Kotak Mahindra Bank</t>
  </si>
  <si>
    <t>The Federal Bank Ltd.</t>
  </si>
  <si>
    <t>Ratnakar Bank</t>
  </si>
  <si>
    <t>Yes Bank</t>
  </si>
  <si>
    <t>Standard Chartered Bank</t>
  </si>
  <si>
    <t>Citi Bank</t>
  </si>
  <si>
    <t>M.P.Co-operative Bank</t>
  </si>
  <si>
    <t>Uco Bank</t>
  </si>
  <si>
    <t>IDBI Bank</t>
  </si>
  <si>
    <t>Oriental Bank of Commerce</t>
  </si>
  <si>
    <t>Punjab &amp; Sind Bank</t>
  </si>
  <si>
    <t>S.B.of Mysore</t>
  </si>
  <si>
    <t>S.B.of Patiala</t>
  </si>
  <si>
    <t>S.B.of Travancore</t>
  </si>
  <si>
    <t>S.B. of Bikaner &amp; Jaipur</t>
  </si>
  <si>
    <t>Karnataka Bank Ltd</t>
  </si>
  <si>
    <t>Dhan Laxmi Bank Ltd.</t>
  </si>
  <si>
    <t>Indusind Bank Ltd.</t>
  </si>
  <si>
    <t>Laxmi Vilas Bank Ltd.</t>
  </si>
  <si>
    <t xml:space="preserve">The Jammu &amp; Kashmir Bank </t>
  </si>
  <si>
    <t>Karur Vysya Bank</t>
  </si>
  <si>
    <t>The South Indian Bank</t>
  </si>
  <si>
    <t>DCB Bank</t>
  </si>
  <si>
    <t xml:space="preserve">M G B </t>
  </si>
  <si>
    <t>NPA%</t>
  </si>
  <si>
    <t>SLBC Madhya Pradesh Convenor: Central Bank of India    TABLE: 1</t>
  </si>
  <si>
    <t>Amount</t>
  </si>
  <si>
    <t>Banks</t>
  </si>
  <si>
    <t>RELIEF MEASURES EXTENDED BY BANKS ON ACCOUNT OF NATURAL CALAMITIES IN MADHYA PRADESH</t>
  </si>
  <si>
    <t>Year 2014-15</t>
  </si>
  <si>
    <t>Amt. In Crore</t>
  </si>
  <si>
    <t>S.No.</t>
  </si>
  <si>
    <t>Name of Bank</t>
  </si>
  <si>
    <t>Amt. Restructure / Rescheduled</t>
  </si>
  <si>
    <t>Fresh Finance / Relending provided</t>
  </si>
  <si>
    <t>No. of A/c</t>
  </si>
  <si>
    <t>Bandan Bank</t>
  </si>
  <si>
    <t xml:space="preserve">TOTAL </t>
  </si>
  <si>
    <t>TABLE: 33</t>
  </si>
  <si>
    <t>TOTAL PS NPA</t>
  </si>
  <si>
    <t xml:space="preserve">                                                                 SLBC Madhya Pradesh. Convenor-Central Bank of India                                                               </t>
  </si>
  <si>
    <t>NPA %</t>
  </si>
  <si>
    <t>Year 2015-16 (31.03.2016)</t>
  </si>
  <si>
    <t>Sr.</t>
  </si>
  <si>
    <t>Achievement %</t>
  </si>
  <si>
    <t>Agri Infrastructure</t>
  </si>
  <si>
    <t>Ancillary Activities</t>
  </si>
  <si>
    <t>Number</t>
  </si>
  <si>
    <t>TABLE: 4</t>
  </si>
  <si>
    <t>Out of Farm Credit total Crop Loans</t>
  </si>
  <si>
    <t>Micro</t>
  </si>
  <si>
    <t>Small</t>
  </si>
  <si>
    <t>Medium</t>
  </si>
  <si>
    <t>KVIC</t>
  </si>
  <si>
    <t>Others</t>
  </si>
  <si>
    <t>Other MSME</t>
  </si>
  <si>
    <t>TABLE:5</t>
  </si>
  <si>
    <t>Amt. in Lakhs</t>
  </si>
  <si>
    <t>Export Credit</t>
  </si>
  <si>
    <t>Education</t>
  </si>
  <si>
    <t>Housing</t>
  </si>
  <si>
    <t>Social Infra</t>
  </si>
  <si>
    <t>Renewable Energy</t>
  </si>
  <si>
    <t>Total Priority Sector</t>
  </si>
  <si>
    <t>TABLE:6</t>
  </si>
  <si>
    <t>Number in Actual</t>
  </si>
  <si>
    <t>No. in actual</t>
  </si>
  <si>
    <t>TABLE:7</t>
  </si>
  <si>
    <t>Loans to small &amp; marginal farmers</t>
  </si>
  <si>
    <t>Loans to SC/ST</t>
  </si>
  <si>
    <t>Loans to SHGs</t>
  </si>
  <si>
    <t>Loans to Minority Communities</t>
  </si>
  <si>
    <t>OD under PMJDY</t>
  </si>
  <si>
    <t>Beneficiaries of DRI scheme</t>
  </si>
  <si>
    <t>Total advances to weaker sections</t>
  </si>
  <si>
    <t>% of Total Pri Sec loans to total advances</t>
  </si>
  <si>
    <t>Agriculture</t>
  </si>
  <si>
    <t>Personal loans under NPS</t>
  </si>
  <si>
    <t>Total NPS</t>
  </si>
  <si>
    <t>Total MSME</t>
  </si>
  <si>
    <t>TABLE:10</t>
  </si>
  <si>
    <t>Achievement % (Amt.)</t>
  </si>
  <si>
    <t>ACHIVEMENT</t>
  </si>
  <si>
    <t>AGRI INFRASTRUCTURE</t>
  </si>
  <si>
    <t>ANICILLARY ACTIVITIES</t>
  </si>
  <si>
    <t>TOTAL AGRICULTURE (Farm Credit+Agri Infr+Anci Acti)</t>
  </si>
  <si>
    <t>TABLE: 9(ii)</t>
  </si>
  <si>
    <t>Table: 9(i)</t>
  </si>
  <si>
    <t>TABLE:11(ii)</t>
  </si>
  <si>
    <t>TABLE:12</t>
  </si>
  <si>
    <t>Sr.No</t>
  </si>
  <si>
    <t>TABLE-14</t>
  </si>
  <si>
    <t>TABLE: 15</t>
  </si>
  <si>
    <t xml:space="preserve">                                             SLBC Madhya Pradesh. Convenor Central Bank of India                                                               </t>
  </si>
  <si>
    <t>TABLE:17</t>
  </si>
  <si>
    <t>Table: 3(i)</t>
  </si>
  <si>
    <t>To be filled by only Lead Banks of concerned Districts</t>
  </si>
  <si>
    <t>DISTRICTS</t>
  </si>
  <si>
    <t>TABLE-19</t>
  </si>
  <si>
    <t>MUSLIMS</t>
  </si>
  <si>
    <t>ZORASTRIANS</t>
  </si>
  <si>
    <t>TABLE-20</t>
  </si>
  <si>
    <t>TABLE-21</t>
  </si>
  <si>
    <t>SCHEDULED CASTE</t>
  </si>
  <si>
    <t>SCHEDULED TRIBES</t>
  </si>
  <si>
    <t>Table: 22</t>
  </si>
  <si>
    <t>Table: 23</t>
  </si>
  <si>
    <t>of which no of loans guaranteed by  MP STATE GOVT</t>
  </si>
  <si>
    <t>A/C  </t>
  </si>
  <si>
    <r>
      <t>of Which Girl Student</t>
    </r>
    <r>
      <rPr>
        <sz val="11"/>
        <rFont val="Times New Roman"/>
        <family val="1"/>
      </rPr>
      <t> </t>
    </r>
  </si>
  <si>
    <r>
      <t> </t>
    </r>
    <r>
      <rPr>
        <sz val="11"/>
        <rFont val="Times New Roman"/>
        <family val="1"/>
      </rPr>
      <t xml:space="preserve">     </t>
    </r>
  </si>
  <si>
    <t>TABLE: 18</t>
  </si>
  <si>
    <t xml:space="preserve">Sr. No. </t>
  </si>
  <si>
    <t xml:space="preserve">Education Loan Outstanding </t>
  </si>
  <si>
    <t>Table: 24</t>
  </si>
  <si>
    <t>OUTSTANDING LOANS TO WOMEN</t>
  </si>
  <si>
    <t>TABLE: 3(i)</t>
  </si>
  <si>
    <t>Other loans to weaker sections</t>
  </si>
  <si>
    <t>CROP LOANS (Out of Farm Credit)</t>
  </si>
  <si>
    <t>Oriental Bank of Comm.</t>
  </si>
  <si>
    <t>Punjab and Sindh Bank</t>
  </si>
  <si>
    <t>UCO Bank</t>
  </si>
  <si>
    <t>Bandhan Bank</t>
  </si>
  <si>
    <t>Catholic Syrian Bank</t>
  </si>
  <si>
    <t>Development Credit Bank</t>
  </si>
  <si>
    <t>Dhan Lakshmi Bank</t>
  </si>
  <si>
    <t>Federal Bank Ltd.</t>
  </si>
  <si>
    <t>IDFC</t>
  </si>
  <si>
    <t>Indusind Bank Limited</t>
  </si>
  <si>
    <t>Jammu and Kashmir Bank</t>
  </si>
  <si>
    <t>Karnataka Bank Limited</t>
  </si>
  <si>
    <t>Karur Vysya Bank Ltd.</t>
  </si>
  <si>
    <t>Lakshmi Vilas Bank</t>
  </si>
  <si>
    <t>Ratnakar Bank Ltd. (RBL)</t>
  </si>
  <si>
    <t>South Indian Bank</t>
  </si>
  <si>
    <t>Tamilnadu Mercantile Bank</t>
  </si>
  <si>
    <t>MGB</t>
  </si>
  <si>
    <t>SR</t>
  </si>
  <si>
    <t>SLBC, Madhya Pradesh Convenor-Central Bank of India</t>
  </si>
  <si>
    <t>SLBC, Madhya Pradesh  Convenor: Central Bank of India</t>
  </si>
  <si>
    <t>Amt</t>
  </si>
  <si>
    <t>No</t>
  </si>
  <si>
    <t>PS</t>
  </si>
  <si>
    <t>Diff</t>
  </si>
  <si>
    <t>% of Agri adv. to total advance</t>
  </si>
  <si>
    <t>% of loans to weaker sections to total advance</t>
  </si>
  <si>
    <t>TABLE: 11(i)</t>
  </si>
  <si>
    <t>Sr</t>
  </si>
  <si>
    <t>Bank</t>
  </si>
  <si>
    <t>Target</t>
  </si>
  <si>
    <t>Savings Linked</t>
  </si>
  <si>
    <t>Credit Linked</t>
  </si>
  <si>
    <t>Current FY</t>
  </si>
  <si>
    <t>BALAGHAT</t>
  </si>
  <si>
    <t>BARWANI</t>
  </si>
  <si>
    <t>DEWAS</t>
  </si>
  <si>
    <t>PANNA</t>
  </si>
  <si>
    <t>SEHORE</t>
  </si>
  <si>
    <t>TIKAMGARH</t>
  </si>
  <si>
    <t>Sr. No.</t>
  </si>
  <si>
    <t>Name of the Bank</t>
  </si>
  <si>
    <t>DCCB</t>
  </si>
  <si>
    <t>Grand Total</t>
  </si>
  <si>
    <t>Deposits</t>
  </si>
  <si>
    <t>Advances</t>
  </si>
  <si>
    <t>Actual</t>
  </si>
  <si>
    <t>AGAR MALWA</t>
  </si>
  <si>
    <t>ALIRAJPUR</t>
  </si>
  <si>
    <t>ANUPPUR</t>
  </si>
  <si>
    <t>ASHOK NAGAR</t>
  </si>
  <si>
    <t>BETUL</t>
  </si>
  <si>
    <t>BHIND</t>
  </si>
  <si>
    <t>BHOPAL</t>
  </si>
  <si>
    <t>BURHANPUR</t>
  </si>
  <si>
    <t>CHHATARPUR</t>
  </si>
  <si>
    <t>CHHINDWARA</t>
  </si>
  <si>
    <t>DAMOH</t>
  </si>
  <si>
    <t>DATIA</t>
  </si>
  <si>
    <t>DHAR</t>
  </si>
  <si>
    <t>DINDORI</t>
  </si>
  <si>
    <t>GUNA</t>
  </si>
  <si>
    <t>GWALIOR</t>
  </si>
  <si>
    <t>HARDA</t>
  </si>
  <si>
    <t>HOSHANGABAD</t>
  </si>
  <si>
    <t>INDORE</t>
  </si>
  <si>
    <t>JABALPUR</t>
  </si>
  <si>
    <t>JHABUA</t>
  </si>
  <si>
    <t>KATNI</t>
  </si>
  <si>
    <t>KHANDWA</t>
  </si>
  <si>
    <t>KHARGONE</t>
  </si>
  <si>
    <t>MANDSAUR</t>
  </si>
  <si>
    <t>NARSINGHPUR</t>
  </si>
  <si>
    <t>NEEMUCH</t>
  </si>
  <si>
    <t>RAISEN</t>
  </si>
  <si>
    <t>RAJGARH</t>
  </si>
  <si>
    <t>RATLAM</t>
  </si>
  <si>
    <t>REWA</t>
  </si>
  <si>
    <t>SAGAR</t>
  </si>
  <si>
    <t>SATNA</t>
  </si>
  <si>
    <t>SEONI</t>
  </si>
  <si>
    <t>SHAHDOL</t>
  </si>
  <si>
    <t>SHAJAPUR</t>
  </si>
  <si>
    <t>SHEOPUR</t>
  </si>
  <si>
    <t>SHIVPURI</t>
  </si>
  <si>
    <t>SIDHI</t>
  </si>
  <si>
    <t>SINGARULI</t>
  </si>
  <si>
    <t>UJJAIN</t>
  </si>
  <si>
    <t>UMARIA</t>
  </si>
  <si>
    <t>VIDISHA</t>
  </si>
  <si>
    <t>Sheet 2</t>
  </si>
  <si>
    <t>BANK NAME</t>
  </si>
  <si>
    <t>Outstanding upto the end of the current quarter (%) (Amt in Lakhs)</t>
  </si>
  <si>
    <t>MANDLA</t>
  </si>
  <si>
    <t>Total no. of PMJDY Accounts</t>
  </si>
  <si>
    <t>No. of Minor Accounts</t>
  </si>
  <si>
    <t>Balance held in the Acs Rs. in crore</t>
  </si>
  <si>
    <t>No. of RuPay card issued</t>
  </si>
  <si>
    <t>No. of Aadhaar Seeding</t>
  </si>
  <si>
    <t>Aadhaar Seeding %</t>
  </si>
  <si>
    <t>No. of Zero Bal Acs</t>
  </si>
  <si>
    <t>Zero Bal Acs %</t>
  </si>
  <si>
    <t>No. of Active RuPay cards</t>
  </si>
  <si>
    <t>Active RuPay cards %</t>
  </si>
  <si>
    <t>No. of Mobile Seeding</t>
  </si>
  <si>
    <t>Mobile Seeding %</t>
  </si>
  <si>
    <t>OD Sanctioned (No.)</t>
  </si>
  <si>
    <t>SLBC Madhya Pradesh    Convener-Central Bank of India</t>
  </si>
  <si>
    <t>PRIVATE BANK SUB TOTAL</t>
  </si>
  <si>
    <t>Bombay Mercantile Bank</t>
  </si>
  <si>
    <t>Nagpur Sahakari Bank</t>
  </si>
  <si>
    <t>CO-OPERATIVE BANK SUB TOTAL</t>
  </si>
  <si>
    <t xml:space="preserve">TARGET for FY   2017-18 </t>
  </si>
  <si>
    <t>BANK WISE PMJDY STATUS AS ON 30.06.2017</t>
  </si>
  <si>
    <t>PRIVATE BANK - SUB TOTAL</t>
  </si>
  <si>
    <t>CO-OPERATIVE BANK - SUB TOTAL</t>
  </si>
  <si>
    <t>Shivalik Mercantile Bank</t>
  </si>
  <si>
    <t>PSBs - SUB TOTAL</t>
  </si>
  <si>
    <t>RRBs - SUB TOTAL</t>
  </si>
  <si>
    <t>Sl. No.</t>
  </si>
  <si>
    <t>CD RATIO</t>
  </si>
  <si>
    <t>TARGET MSME FY 2017-18</t>
  </si>
  <si>
    <t>% of Micro credit to total advances</t>
  </si>
  <si>
    <t>Application Received during current fiscal</t>
  </si>
  <si>
    <t>Sanctioned during the year (including application received during previous year)</t>
  </si>
  <si>
    <t>MORENA</t>
  </si>
  <si>
    <t>Individual woman beneficiary upto Rs. 1 Lakh (out of total loans o/s to women)</t>
  </si>
  <si>
    <t>Rs crore</t>
  </si>
  <si>
    <t>Public Sector Banks</t>
  </si>
  <si>
    <t>PMJJBY</t>
  </si>
  <si>
    <t>PMSBY</t>
  </si>
  <si>
    <t>2015-16</t>
  </si>
  <si>
    <t>2016-17</t>
  </si>
  <si>
    <t>SC</t>
  </si>
  <si>
    <t>ST</t>
  </si>
  <si>
    <t>MPSRDB</t>
  </si>
  <si>
    <t>30.09.2017</t>
  </si>
  <si>
    <t>Disbursed                 (Out of column 5)</t>
  </si>
  <si>
    <r>
      <t>of which girl student</t>
    </r>
    <r>
      <rPr>
        <sz val="11"/>
        <rFont val="Times New Roman"/>
        <family val="1"/>
      </rPr>
      <t xml:space="preserve">          </t>
    </r>
    <r>
      <rPr>
        <b/>
        <sz val="10"/>
        <rFont val="Times New Roman"/>
        <family val="1"/>
      </rPr>
      <t>(Out of column 5)</t>
    </r>
  </si>
  <si>
    <t>IDBI Bank Ltd.</t>
  </si>
  <si>
    <t>IndusInd Bank</t>
  </si>
  <si>
    <t>S. N.</t>
  </si>
  <si>
    <t>RSETI</t>
  </si>
  <si>
    <t>Cummulative achievement since 01.04.11</t>
  </si>
  <si>
    <t>No. of pro.</t>
  </si>
  <si>
    <t>No of candidates</t>
  </si>
  <si>
    <t>No. of pro</t>
  </si>
  <si>
    <t>No. of candidates</t>
  </si>
  <si>
    <t>BPL</t>
  </si>
  <si>
    <t>APL</t>
  </si>
  <si>
    <t>OBC</t>
  </si>
  <si>
    <t>Minority</t>
  </si>
  <si>
    <t>No. of canidates trained</t>
  </si>
  <si>
    <t>No. of candidates settled</t>
  </si>
  <si>
    <t>BF</t>
  </si>
  <si>
    <t>SF</t>
  </si>
  <si>
    <t>WE</t>
  </si>
  <si>
    <t>ALHB Satna</t>
  </si>
  <si>
    <t>  302  </t>
  </si>
  <si>
    <t>  159  </t>
  </si>
  <si>
    <t>  58  </t>
  </si>
  <si>
    <t>  3  </t>
  </si>
  <si>
    <t>  11  </t>
  </si>
  <si>
    <t>  160  </t>
  </si>
  <si>
    <t>BOB Alirajpur</t>
  </si>
  <si>
    <t>  324  </t>
  </si>
  <si>
    <t>  293  </t>
  </si>
  <si>
    <t>  31  </t>
  </si>
  <si>
    <t>  16  </t>
  </si>
  <si>
    <t>  95  </t>
  </si>
  <si>
    <t>  22  </t>
  </si>
  <si>
    <t>BOB Jhabua</t>
  </si>
  <si>
    <t>  10  </t>
  </si>
  <si>
    <t>  116  </t>
  </si>
  <si>
    <t>  6  </t>
  </si>
  <si>
    <t>  139  </t>
  </si>
  <si>
    <t>  29  </t>
  </si>
  <si>
    <t>  14  </t>
  </si>
  <si>
    <t>  156  </t>
  </si>
  <si>
    <t>  36  </t>
  </si>
  <si>
    <t>BOI Barwani</t>
  </si>
  <si>
    <t>  13  </t>
  </si>
  <si>
    <t>  328  </t>
  </si>
  <si>
    <t>  28  </t>
  </si>
  <si>
    <t>  24  </t>
  </si>
  <si>
    <t>  189  </t>
  </si>
  <si>
    <t>  121  </t>
  </si>
  <si>
    <t>  5  </t>
  </si>
  <si>
    <t>  255  </t>
  </si>
  <si>
    <t>BOI Bhopal</t>
  </si>
  <si>
    <t>  77  </t>
  </si>
  <si>
    <t>  2243  </t>
  </si>
  <si>
    <t>  1780  </t>
  </si>
  <si>
    <t>  1294  </t>
  </si>
  <si>
    <t>  486  </t>
  </si>
  <si>
    <t>  52  </t>
  </si>
  <si>
    <t>BOI Burhanpur</t>
  </si>
  <si>
    <t>  335  </t>
  </si>
  <si>
    <t>  18  </t>
  </si>
  <si>
    <t>  46  </t>
  </si>
  <si>
    <t>  48  </t>
  </si>
  <si>
    <t>BOI Dewas</t>
  </si>
  <si>
    <t>  83  </t>
  </si>
  <si>
    <t>  252  </t>
  </si>
  <si>
    <t>  120  </t>
  </si>
  <si>
    <t>BOI Dhar</t>
  </si>
  <si>
    <t>  126  </t>
  </si>
  <si>
    <t>  67  </t>
  </si>
  <si>
    <t>  39  </t>
  </si>
  <si>
    <t>BOI Khandwa</t>
  </si>
  <si>
    <t>  21  </t>
  </si>
  <si>
    <t>  232  </t>
  </si>
  <si>
    <t>  34  </t>
  </si>
  <si>
    <t>  130  </t>
  </si>
  <si>
    <t>BOI Khargone</t>
  </si>
  <si>
    <t>  152  </t>
  </si>
  <si>
    <t>  100  </t>
  </si>
  <si>
    <t>BOI Rajgarh</t>
  </si>
  <si>
    <t>  19  </t>
  </si>
  <si>
    <t>  543  </t>
  </si>
  <si>
    <t>  37  </t>
  </si>
  <si>
    <t>  17  </t>
  </si>
  <si>
    <t>BOI Sehore</t>
  </si>
  <si>
    <t>  9  </t>
  </si>
  <si>
    <t>  65  </t>
  </si>
  <si>
    <t>BOI Shajapur</t>
  </si>
  <si>
    <t>  104  </t>
  </si>
  <si>
    <t>  118  </t>
  </si>
  <si>
    <t>BOI Ujjain</t>
  </si>
  <si>
    <t>  20  </t>
  </si>
  <si>
    <t>  124  </t>
  </si>
  <si>
    <t>  7  </t>
  </si>
  <si>
    <t>  35  </t>
  </si>
  <si>
    <t>CBI Anuppur</t>
  </si>
  <si>
    <t>  15  </t>
  </si>
  <si>
    <t>  355  </t>
  </si>
  <si>
    <t>  8  </t>
  </si>
  <si>
    <t>  25  </t>
  </si>
  <si>
    <t>  127  </t>
  </si>
  <si>
    <t>CBI Balaghat</t>
  </si>
  <si>
    <t>  53  </t>
  </si>
  <si>
    <t>CBI Betul</t>
  </si>
  <si>
    <t>  82  </t>
  </si>
  <si>
    <t>CBI Bhind</t>
  </si>
  <si>
    <t>  88  </t>
  </si>
  <si>
    <t>  23  </t>
  </si>
  <si>
    <t>  419  </t>
  </si>
  <si>
    <t>CBI Chhindwara</t>
  </si>
  <si>
    <t>CBI Dindori</t>
  </si>
  <si>
    <t>  109  </t>
  </si>
  <si>
    <t>  133  </t>
  </si>
  <si>
    <t>CBI Gwalior</t>
  </si>
  <si>
    <t>  96  </t>
  </si>
  <si>
    <t>  4  </t>
  </si>
  <si>
    <t>CBI Hoshangabad</t>
  </si>
  <si>
    <t>  148  </t>
  </si>
  <si>
    <t>CBI Jabalpur</t>
  </si>
  <si>
    <t>  81  </t>
  </si>
  <si>
    <t>  435  </t>
  </si>
  <si>
    <t>CBI Mandla</t>
  </si>
  <si>
    <t>  180  </t>
  </si>
  <si>
    <t>  89  </t>
  </si>
  <si>
    <t>  98  </t>
  </si>
  <si>
    <t>  62  </t>
  </si>
  <si>
    <t>CBI Mandsaur</t>
  </si>
  <si>
    <t>  163  </t>
  </si>
  <si>
    <t>  103  </t>
  </si>
  <si>
    <t>  105  </t>
  </si>
  <si>
    <t>CBI Morena</t>
  </si>
  <si>
    <t>CBI Narsinghpur</t>
  </si>
  <si>
    <t>  149  </t>
  </si>
  <si>
    <t>  271  </t>
  </si>
  <si>
    <t>  43  </t>
  </si>
  <si>
    <t>  150  </t>
  </si>
  <si>
    <t>CBI Raisen</t>
  </si>
  <si>
    <t>  222  </t>
  </si>
  <si>
    <t>  63  </t>
  </si>
  <si>
    <t>  42  </t>
  </si>
  <si>
    <t>CBI Ratlam</t>
  </si>
  <si>
    <t>  161  </t>
  </si>
  <si>
    <t>CBI Sagar</t>
  </si>
  <si>
    <t>  292  </t>
  </si>
  <si>
    <t>  32  </t>
  </si>
  <si>
    <t>CBI Seoni</t>
  </si>
  <si>
    <t>  151  </t>
  </si>
  <si>
    <t>  385  </t>
  </si>
  <si>
    <t>CBI Shahdol</t>
  </si>
  <si>
    <t>PNB Datia</t>
  </si>
  <si>
    <t>  510  </t>
  </si>
  <si>
    <t>  267  </t>
  </si>
  <si>
    <t>  209  </t>
  </si>
  <si>
    <t>RUDSETI Bhopal</t>
  </si>
  <si>
    <t>  33  </t>
  </si>
  <si>
    <t>SBI Ashok Nagar</t>
  </si>
  <si>
    <t>  304  </t>
  </si>
  <si>
    <t>  55  </t>
  </si>
  <si>
    <t>  136  </t>
  </si>
  <si>
    <t>SBI Chhatarpur</t>
  </si>
  <si>
    <t>  30  </t>
  </si>
  <si>
    <t>  142  </t>
  </si>
  <si>
    <t>SBI Damoh</t>
  </si>
  <si>
    <t>  2  </t>
  </si>
  <si>
    <t>  45  </t>
  </si>
  <si>
    <t>  169  </t>
  </si>
  <si>
    <t>SBI Guna</t>
  </si>
  <si>
    <t>  44  </t>
  </si>
  <si>
    <t>SBI Harda</t>
  </si>
  <si>
    <t>  177  </t>
  </si>
  <si>
    <t>  101  </t>
  </si>
  <si>
    <t>  218  </t>
  </si>
  <si>
    <t>SBI Katni</t>
  </si>
  <si>
    <t>  114  </t>
  </si>
  <si>
    <t>  190  </t>
  </si>
  <si>
    <t>SBI Neemuch</t>
  </si>
  <si>
    <t>  172  </t>
  </si>
  <si>
    <t>  343  </t>
  </si>
  <si>
    <t>SBI Panna</t>
  </si>
  <si>
    <t>  38  </t>
  </si>
  <si>
    <t>  113  </t>
  </si>
  <si>
    <t>SBI Sheopur</t>
  </si>
  <si>
    <t>  134  </t>
  </si>
  <si>
    <t>SBI Shivpuri</t>
  </si>
  <si>
    <t>SBI Tikamgarh</t>
  </si>
  <si>
    <t>  285  </t>
  </si>
  <si>
    <t>SBI Umaria</t>
  </si>
  <si>
    <t>  99  </t>
  </si>
  <si>
    <t>  125  </t>
  </si>
  <si>
    <t>  357  </t>
  </si>
  <si>
    <t>SBI Vidisha</t>
  </si>
  <si>
    <t>  192  </t>
  </si>
  <si>
    <t>  108  </t>
  </si>
  <si>
    <t>UBI Rewa</t>
  </si>
  <si>
    <t>  171  </t>
  </si>
  <si>
    <t>UBI Sidhi</t>
  </si>
  <si>
    <t>  208  </t>
  </si>
  <si>
    <t>UBI singarauli</t>
  </si>
  <si>
    <t>  184  </t>
  </si>
  <si>
    <t>  1691  </t>
  </si>
  <si>
    <t>VB Indore</t>
  </si>
  <si>
    <t>  670  </t>
  </si>
  <si>
    <t>Axis Bank Ltd</t>
  </si>
  <si>
    <t>City Union Bank Ltd</t>
  </si>
  <si>
    <t>Federal Bank Ltd</t>
  </si>
  <si>
    <t>HDFC Bank Ltd</t>
  </si>
  <si>
    <t>ICICI Bank Ltd</t>
  </si>
  <si>
    <t>IndusInd Bank Ltd</t>
  </si>
  <si>
    <t>Jammu &amp; Kashmir Bank Ltd</t>
  </si>
  <si>
    <t>Kotak Mahindra Bank Ltd</t>
  </si>
  <si>
    <t>Lakshmi Vilas Bank Ltd</t>
  </si>
  <si>
    <t>RBL Bank Ltd</t>
  </si>
  <si>
    <t>South Indian Bank Ltd</t>
  </si>
  <si>
    <t>Yes Bank Ltd</t>
  </si>
  <si>
    <t>Regional Rural Banks</t>
  </si>
  <si>
    <t>ATAL PENSION YOJANA</t>
  </si>
  <si>
    <t>2017-18*</t>
  </si>
  <si>
    <t>ALLAHABAD BANK</t>
  </si>
  <si>
    <t>ANDHRA BANK</t>
  </si>
  <si>
    <t>BANK OF BARODA</t>
  </si>
  <si>
    <t>BANK OF INDIA</t>
  </si>
  <si>
    <t>BANK OF MAHARASHTRA</t>
  </si>
  <si>
    <t>CANARA BANK</t>
  </si>
  <si>
    <t>CENTRAL BANK OF INDIA</t>
  </si>
  <si>
    <t>CORPORATION BANK</t>
  </si>
  <si>
    <t>DENA BANK</t>
  </si>
  <si>
    <t>IDBI BANK LTD</t>
  </si>
  <si>
    <t>INDIAN BANK</t>
  </si>
  <si>
    <t>INDIAN OVERSEAS BANK</t>
  </si>
  <si>
    <t>ORIENTAL BANK OF COMMERCE</t>
  </si>
  <si>
    <t>PUNJAB AND SIND BANK</t>
  </si>
  <si>
    <t>PUNJAB NATIONAL BANK</t>
  </si>
  <si>
    <t>STATE BANK OF INDIA</t>
  </si>
  <si>
    <t>SYNDICATE BANK</t>
  </si>
  <si>
    <t>UCO BANK</t>
  </si>
  <si>
    <t>UNION BANK OF INDIA</t>
  </si>
  <si>
    <t>UNITED BANK OF INDIA</t>
  </si>
  <si>
    <t>VIJAYA BANK</t>
  </si>
  <si>
    <t>Public Sector Banks Sub Total</t>
  </si>
  <si>
    <t>AXIS BANK</t>
  </si>
  <si>
    <t>DCB BANK LIMITED</t>
  </si>
  <si>
    <t>DHANLAXMI BANK LIMITED</t>
  </si>
  <si>
    <t>HDFC BANK LTD</t>
  </si>
  <si>
    <t>ICICI BANK LIMITED</t>
  </si>
  <si>
    <t>INDUSIND BANK LIMITED</t>
  </si>
  <si>
    <t>KARNATAKA BANK LIMITED</t>
  </si>
  <si>
    <t>KOTAK MAHINDRA BANK</t>
  </si>
  <si>
    <t>RBL BANK LIMITED</t>
  </si>
  <si>
    <t>TAMILNAD MERCANTILE BANK PVT LTD</t>
  </si>
  <si>
    <t>THE CATHOLIC SYRIAN BANK LIMITED</t>
  </si>
  <si>
    <t>THE FEDERAL BANK LTD</t>
  </si>
  <si>
    <t>THE JAMMU AND KASHMIR BANK LTD</t>
  </si>
  <si>
    <t>THE KARUR VYSYA BANK LTD</t>
  </si>
  <si>
    <t xml:space="preserve">THE SOUTH INDIAN BANK LTD </t>
  </si>
  <si>
    <t>YES BANK LIMITED</t>
  </si>
  <si>
    <t>PVT Banks Sub Total</t>
  </si>
  <si>
    <t>CENTRAL MADHYA PRADESH GRAMIN BANK</t>
  </si>
  <si>
    <t>MADHYANCHAL GRAMIN BANK</t>
  </si>
  <si>
    <t>NARMADA JHABUA GRAMIN BANK</t>
  </si>
  <si>
    <t>RRBs Sub Total</t>
  </si>
  <si>
    <t>DCCBs</t>
  </si>
  <si>
    <t>Sub Total DCCBs</t>
  </si>
  <si>
    <t>DEPARTMENT OF POSTS MINISTRY OF COMM AND IT</t>
  </si>
  <si>
    <t>DoP Sub Total</t>
  </si>
  <si>
    <t/>
  </si>
  <si>
    <t>PUBLIC SECTOR BANK SUB TOTAL</t>
  </si>
  <si>
    <t xml:space="preserve"> REGIONAL RURAL BANK SUB TOTAL</t>
  </si>
  <si>
    <t>SOCIAL SECURITY SCHEMES</t>
  </si>
  <si>
    <t>Sr. No</t>
  </si>
  <si>
    <t>Shishu</t>
  </si>
  <si>
    <t>Kishor</t>
  </si>
  <si>
    <t>Tarun</t>
  </si>
  <si>
    <t>Accounts</t>
  </si>
  <si>
    <t>IDBI Bank Limited</t>
  </si>
  <si>
    <t>Sub Total</t>
  </si>
  <si>
    <t>Private Sector Banks</t>
  </si>
  <si>
    <t>Federal Bank</t>
  </si>
  <si>
    <t>IDFC Bank Limited</t>
  </si>
  <si>
    <t>Jammu &amp; Kashmir Bank</t>
  </si>
  <si>
    <t>Karnataka Bank</t>
  </si>
  <si>
    <t>Credit as per place of Utilization Dec-17</t>
  </si>
  <si>
    <t>PREVIOUS QUARTER 30.09.17</t>
  </si>
  <si>
    <t>Including Cr. as per place of utilization</t>
  </si>
  <si>
    <t>31.12.2017</t>
  </si>
  <si>
    <t>MMYUY/MMSY</t>
  </si>
  <si>
    <t>NPA</t>
  </si>
  <si>
    <t>PMEGP</t>
  </si>
  <si>
    <t>CMRHM</t>
  </si>
  <si>
    <t>MUDRA LOANS</t>
  </si>
  <si>
    <r>
      <t xml:space="preserve">SLBC Madhya Pradesh. Convenor-Central Bank of India                                 TABLE-16                             </t>
    </r>
    <r>
      <rPr>
        <b/>
        <sz val="12"/>
        <rFont val="Times New Roman"/>
        <family val="1"/>
      </rPr>
      <t xml:space="preserve"> </t>
    </r>
  </si>
  <si>
    <t>As on 31.12.2017</t>
  </si>
  <si>
    <t>Micro Finance Companies</t>
  </si>
  <si>
    <t>Small Finance Banks &amp; NBFCs</t>
  </si>
  <si>
    <t>BANK'S TOTAL</t>
  </si>
  <si>
    <t>GRAND TOTAL</t>
  </si>
  <si>
    <t>  415  </t>
  </si>
  <si>
    <t>  361  </t>
  </si>
  <si>
    <t>  26  </t>
  </si>
  <si>
    <t>  1382  </t>
  </si>
  <si>
    <t>  411  </t>
  </si>
  <si>
    <t>  72  </t>
  </si>
  <si>
    <t>  122  </t>
  </si>
  <si>
    <t>  1515  </t>
  </si>
  <si>
    <t>  131  </t>
  </si>
  <si>
    <t>  612  </t>
  </si>
  <si>
    <t>  323  </t>
  </si>
  <si>
    <t>  406  </t>
  </si>
  <si>
    <t>  135  </t>
  </si>
  <si>
    <t>  221  </t>
  </si>
  <si>
    <t>  372  </t>
  </si>
  <si>
    <t>  376  </t>
  </si>
  <si>
    <t>  2831  </t>
  </si>
  <si>
    <t>  158  </t>
  </si>
  <si>
    <t>  -  </t>
  </si>
  <si>
    <t>  352  </t>
  </si>
  <si>
    <t>  56  </t>
  </si>
  <si>
    <t>  2157  </t>
  </si>
  <si>
    <t>  216  </t>
  </si>
  <si>
    <t>  274  </t>
  </si>
  <si>
    <t>  341  </t>
  </si>
  <si>
    <t>  501  </t>
  </si>
  <si>
    <t>  153  </t>
  </si>
  <si>
    <t>  431  </t>
  </si>
  <si>
    <t>  201  </t>
  </si>
  <si>
    <t>  1504  </t>
  </si>
  <si>
    <t>  469  </t>
  </si>
  <si>
    <t>  27  </t>
  </si>
  <si>
    <t>  165  </t>
  </si>
  <si>
    <t>  305  </t>
  </si>
  <si>
    <t>  906  </t>
  </si>
  <si>
    <t>  587  </t>
  </si>
  <si>
    <t>  332  </t>
  </si>
  <si>
    <t>  624  </t>
  </si>
  <si>
    <t>  146  </t>
  </si>
  <si>
    <t>  1607  </t>
  </si>
  <si>
    <t>  1224  </t>
  </si>
  <si>
    <t>  451  </t>
  </si>
  <si>
    <t>  229  </t>
  </si>
  <si>
    <t>  238  </t>
  </si>
  <si>
    <t>  196  </t>
  </si>
  <si>
    <t>  350  </t>
  </si>
  <si>
    <t>  319  </t>
  </si>
  <si>
    <t>  263  </t>
  </si>
  <si>
    <t>  227  </t>
  </si>
  <si>
    <t>  162  </t>
  </si>
  <si>
    <t>  186  </t>
  </si>
  <si>
    <t>  59  </t>
  </si>
  <si>
    <t>  1197  </t>
  </si>
  <si>
    <t>IDBI Bank Ltd</t>
  </si>
  <si>
    <t>*As on 31.12.2017</t>
  </si>
  <si>
    <t xml:space="preserve"> </t>
  </si>
  <si>
    <t>SCBs</t>
  </si>
  <si>
    <t>Bank Name</t>
  </si>
  <si>
    <t>Number of operative CASA</t>
  </si>
  <si>
    <t>Number of Aadhaar seeded CASA</t>
  </si>
  <si>
    <t>% of CASA Aadhaar seeding</t>
  </si>
  <si>
    <t>Number of Authenticated CASA</t>
  </si>
  <si>
    <t>% CASA authentication</t>
  </si>
  <si>
    <t>Airtel Payment Bank</t>
  </si>
  <si>
    <t>DCB Bank Limited</t>
  </si>
  <si>
    <t>Dhanalakshmi Bank Ltd</t>
  </si>
  <si>
    <t>IDFC Bank Ltd.</t>
  </si>
  <si>
    <t>Number in lakh</t>
  </si>
  <si>
    <t>BANK WISE AADHAAR AUTHENTICATION STATUS AS ON 31.12.2017</t>
  </si>
  <si>
    <t>Page-68</t>
  </si>
  <si>
    <t>Page-70</t>
  </si>
  <si>
    <t>Page-82</t>
  </si>
  <si>
    <t>Page-83</t>
  </si>
  <si>
    <t>Page-85</t>
  </si>
  <si>
    <t>Page-93</t>
  </si>
  <si>
    <t>Page-94</t>
  </si>
  <si>
    <t>Page-98</t>
  </si>
  <si>
    <t>31.12.17</t>
  </si>
  <si>
    <t>Bank wise Position of Branches/ATM as on 31.03.2018</t>
  </si>
  <si>
    <t>Branch</t>
  </si>
  <si>
    <t>Difference</t>
  </si>
  <si>
    <t>CENTRE WISE INFORMATION REGARDING DEPOSITS, ADVANCES AND C.D.RATIO  31.03.2018</t>
  </si>
  <si>
    <t>CURRENT QUARTER 31.03.18</t>
  </si>
  <si>
    <t>BANKWISE TOTAL DEPOSITS, ADVANCES AND C.D.RATIO  As on 31.03.2018</t>
  </si>
  <si>
    <t>DISTRICT WISE TOTAL DEPOSITS, ADVANCES AND C.D.RATIO  As on 31.03.2018</t>
  </si>
  <si>
    <t>AGRICULTURE OUTSTANDING AS ON 31.03.2018</t>
  </si>
  <si>
    <t>Outstanding upto the end of current quarter 31.03.2018</t>
  </si>
  <si>
    <t>MSME  (PRIORITY SECTOR) OUTSTANDING AS ON 31.03.2018</t>
  </si>
  <si>
    <t>PRIORITY SECTOR  OUTSTANDING AS ON 31.03.2018</t>
  </si>
  <si>
    <t>NON-PRIORITY SECTOR  OUTSTANDING AS ON 31.03.2018   Table:8</t>
  </si>
  <si>
    <t>ANNUAL CREDIT PLAN ACHIEVEMENT UNDER AGRICULTURE AS ON 31.03.2018</t>
  </si>
  <si>
    <t>Disbursement upto the end of current quarter 31.03.2018</t>
  </si>
  <si>
    <t>ANNUAL CREDIT PLAN ACHIEVEMENT UNDER MSME (PRI SEC) AS ON 31.03.2018</t>
  </si>
  <si>
    <t>ANNUAL CREDIT PLAN ACHIEVEMENT UNDER PRIORITY SECTOR AS ON 31.03.2018</t>
  </si>
  <si>
    <t>ANNUAL CREDIT PLAN ACHIEVEMENT UNDER NON-PRIORITY SECTOR AS ON 31.03.2018</t>
  </si>
  <si>
    <t>POSITION OF NPA AS ON 31.03.2018</t>
  </si>
  <si>
    <t>POSITION OF SECTOR WISE NPA (PRIORITY SECTOR) As on 31.03.2018</t>
  </si>
  <si>
    <t>POSITION OF NPA UNDER GOVT. SPONSORED SCHEME As on 31.03.2018</t>
  </si>
  <si>
    <t>POSITION OF SECTOR WISE NPA (NON PRIORITY SECTOR) As on 31.03.2018</t>
  </si>
  <si>
    <t>PROGRESS UNDER KISAN CREDIT CARD (As on 31.03.2018)</t>
  </si>
  <si>
    <t>PROGRESS UNDER HIGHER EDUCATION LOANS AS ON 31.03.2018</t>
  </si>
  <si>
    <t>ADVANCES TO WEAKER SECTION OUTSTANDING AS ON 31.03.2018</t>
  </si>
  <si>
    <t>POSITION SHG BANK LINKAGE PROGRAMME AS ON 31.03.2018</t>
  </si>
  <si>
    <t>LOANS OUTSTANDING TO MINORITY COMMUNITIES AS ON 31.03.2018</t>
  </si>
  <si>
    <t>LOANS DISBURSED TO MINORITY COMMUNITIES 01.04.17 TO 31.03.2018</t>
  </si>
  <si>
    <t>LOANS OUTSTANDING TO SC/ST AS ON 31.03.2018</t>
  </si>
  <si>
    <t>LOANS DISBURSED TO SC/ST 01.04.17 TO 31.03.2018</t>
  </si>
  <si>
    <t>LOANS DISBURSED TO WOMEN 01.04.17 TO 31.03.2018</t>
  </si>
  <si>
    <t>ADVANCES TO WOMEN AS ON 31.03.2018</t>
  </si>
  <si>
    <t>As on 31.03.2018</t>
  </si>
  <si>
    <t>Numbers in actual &amp; Disbursed amount in Lakh</t>
  </si>
  <si>
    <t>NBFCs</t>
  </si>
  <si>
    <t>SGSY/SHG LOANS</t>
  </si>
  <si>
    <t>TOTAL NO. OF KCC AS ON 31.03.2018</t>
  </si>
  <si>
    <t>NO. OF KCC ISSUED DURING 01.04.17 to 31.03.18 (Including renewal)</t>
  </si>
  <si>
    <t>Achievement F Y 17-18 as on March 18</t>
  </si>
  <si>
    <t>  4912  </t>
  </si>
  <si>
    <t>  690  </t>
  </si>
  <si>
    <t>  540  </t>
  </si>
  <si>
    <t>  550  </t>
  </si>
  <si>
    <t>  119  </t>
  </si>
  <si>
    <t>  3110  </t>
  </si>
  <si>
    <t>  2091  </t>
  </si>
  <si>
    <t>  1242  </t>
  </si>
  <si>
    <t>  849  </t>
  </si>
  <si>
    <t>  756  </t>
  </si>
  <si>
    <t>  544  </t>
  </si>
  <si>
    <t>  212  </t>
  </si>
  <si>
    <t>  572  </t>
  </si>
  <si>
    <t>  68  </t>
  </si>
  <si>
    <t>  176  </t>
  </si>
  <si>
    <t>  5162  </t>
  </si>
  <si>
    <t>  3103  </t>
  </si>
  <si>
    <t>  809  </t>
  </si>
  <si>
    <t>  2296  </t>
  </si>
  <si>
    <t>  679  </t>
  </si>
  <si>
    <t>  607  </t>
  </si>
  <si>
    <t>  3020  </t>
  </si>
  <si>
    <t>  2031  </t>
  </si>
  <si>
    <t>  1407  </t>
  </si>
  <si>
    <t>  64  </t>
  </si>
  <si>
    <t>  755  </t>
  </si>
  <si>
    <t>  716  </t>
  </si>
  <si>
    <t>  3628  </t>
  </si>
  <si>
    <t>  2705  </t>
  </si>
  <si>
    <t>  637  </t>
  </si>
  <si>
    <t>  2068  </t>
  </si>
  <si>
    <t>  230  </t>
  </si>
  <si>
    <t>  60  </t>
  </si>
  <si>
    <t>  3492  </t>
  </si>
  <si>
    <t>  2407  </t>
  </si>
  <si>
    <t>  1109  </t>
  </si>
  <si>
    <t>  1298  </t>
  </si>
  <si>
    <t>  763  </t>
  </si>
  <si>
    <t>  408  </t>
  </si>
  <si>
    <t>  375  </t>
  </si>
  <si>
    <t>  207  </t>
  </si>
  <si>
    <t>  3034  </t>
  </si>
  <si>
    <t>  1833  </t>
  </si>
  <si>
    <t>  674  </t>
  </si>
  <si>
    <t>  1159  </t>
  </si>
  <si>
    <t>  384  </t>
  </si>
  <si>
    <t>  154  </t>
  </si>
  <si>
    <t>  3613  </t>
  </si>
  <si>
    <t>  2391  </t>
  </si>
  <si>
    <t>  782  </t>
  </si>
  <si>
    <t>  1609  </t>
  </si>
  <si>
    <t>  747  </t>
  </si>
  <si>
    <t>  397  </t>
  </si>
  <si>
    <t>  279  </t>
  </si>
  <si>
    <t>  3441  </t>
  </si>
  <si>
    <t>  2535  </t>
  </si>
  <si>
    <t>  893  </t>
  </si>
  <si>
    <t>  1642  </t>
  </si>
  <si>
    <t>  183  </t>
  </si>
  <si>
    <t>  5575  </t>
  </si>
  <si>
    <t>  4696  </t>
  </si>
  <si>
    <t>  3557  </t>
  </si>
  <si>
    <t>  1139  </t>
  </si>
  <si>
    <t>  553  </t>
  </si>
  <si>
    <t>  423  </t>
  </si>
  <si>
    <t>  2958  </t>
  </si>
  <si>
    <t>  1943  </t>
  </si>
  <si>
    <t>  1314  </t>
  </si>
  <si>
    <t>  629  </t>
  </si>
  <si>
    <t>  663  </t>
  </si>
  <si>
    <t>  479  </t>
  </si>
  <si>
    <t>  75  </t>
  </si>
  <si>
    <t>  123  </t>
  </si>
  <si>
    <t>  3624  </t>
  </si>
  <si>
    <t>  2736  </t>
  </si>
  <si>
    <t>  1227  </t>
  </si>
  <si>
    <t>  1509  </t>
  </si>
  <si>
    <t>  373  </t>
  </si>
  <si>
    <t>  787  </t>
  </si>
  <si>
    <t>  581  </t>
  </si>
  <si>
    <t>  206  </t>
  </si>
  <si>
    <t>  253  </t>
  </si>
  <si>
    <t>  3108  </t>
  </si>
  <si>
    <t>  2179  </t>
  </si>
  <si>
    <t>  797  </t>
  </si>
  <si>
    <t>  759  </t>
  </si>
  <si>
    <t>  391  </t>
  </si>
  <si>
    <t>  2930  </t>
  </si>
  <si>
    <t>  880  </t>
  </si>
  <si>
    <t>  1277  </t>
  </si>
  <si>
    <t>  757  </t>
  </si>
  <si>
    <t>  595  </t>
  </si>
  <si>
    <t>  57  </t>
  </si>
  <si>
    <t>  545  </t>
  </si>
  <si>
    <t>  3570  </t>
  </si>
  <si>
    <t>  2508  </t>
  </si>
  <si>
    <t>  1229  </t>
  </si>
  <si>
    <t>  1279  </t>
  </si>
  <si>
    <t>  71  </t>
  </si>
  <si>
    <t>  770  </t>
  </si>
  <si>
    <t>  260  </t>
  </si>
  <si>
    <t>  2384  </t>
  </si>
  <si>
    <t>  1700  </t>
  </si>
  <si>
    <t>  767  </t>
  </si>
  <si>
    <t>  933  </t>
  </si>
  <si>
    <t>  569  </t>
  </si>
  <si>
    <t>  468  </t>
  </si>
  <si>
    <t>  321  </t>
  </si>
  <si>
    <t>  2522  </t>
  </si>
  <si>
    <t>  1769  </t>
  </si>
  <si>
    <t>  1090  </t>
  </si>
  <si>
    <t>  754  </t>
  </si>
  <si>
    <t>  369  </t>
  </si>
  <si>
    <t>  239  </t>
  </si>
  <si>
    <t>  2810  </t>
  </si>
  <si>
    <t>  1980  </t>
  </si>
  <si>
    <t>  789  </t>
  </si>
  <si>
    <t>  1191  </t>
  </si>
  <si>
    <t>  751  </t>
  </si>
  <si>
    <t>  627  </t>
  </si>
  <si>
    <t>  515  </t>
  </si>
  <si>
    <t>  147  </t>
  </si>
  <si>
    <t>  4096  </t>
  </si>
  <si>
    <t>  2590  </t>
  </si>
  <si>
    <t>  983  </t>
  </si>
  <si>
    <t>  330  </t>
  </si>
  <si>
    <t>  459  </t>
  </si>
  <si>
    <t>  157  </t>
  </si>
  <si>
    <t>  389  </t>
  </si>
  <si>
    <t>  3375  </t>
  </si>
  <si>
    <t>  2100  </t>
  </si>
  <si>
    <t>  1296  </t>
  </si>
  <si>
    <t>  804  </t>
  </si>
  <si>
    <t>  78  </t>
  </si>
  <si>
    <t>  862  </t>
  </si>
  <si>
    <t>  630  </t>
  </si>
  <si>
    <t>  170  </t>
  </si>
  <si>
    <t>  363  </t>
  </si>
  <si>
    <t>  49  </t>
  </si>
  <si>
    <t>  3888  </t>
  </si>
  <si>
    <t>  2731  </t>
  </si>
  <si>
    <t>  1541  </t>
  </si>
  <si>
    <t>  1190  </t>
  </si>
  <si>
    <t>  738  </t>
  </si>
  <si>
    <t>  542  </t>
  </si>
  <si>
    <t>  167  </t>
  </si>
  <si>
    <t>  3303  </t>
  </si>
  <si>
    <t>  1930  </t>
  </si>
  <si>
    <t>  1456  </t>
  </si>
  <si>
    <t>  474  </t>
  </si>
  <si>
    <t>  765  </t>
  </si>
  <si>
    <t>  491  </t>
  </si>
  <si>
    <t>  289  </t>
  </si>
  <si>
    <t>  3102  </t>
  </si>
  <si>
    <t>  2255  </t>
  </si>
  <si>
    <t>  981  </t>
  </si>
  <si>
    <t>  1274  </t>
  </si>
  <si>
    <t>  481  </t>
  </si>
  <si>
    <t>  360  </t>
  </si>
  <si>
    <t>  3815  </t>
  </si>
  <si>
    <t>  2399  </t>
  </si>
  <si>
    <t>  1416  </t>
  </si>
  <si>
    <t>  462  </t>
  </si>
  <si>
    <t>  248  </t>
  </si>
  <si>
    <t>  519  </t>
  </si>
  <si>
    <t>  242  </t>
  </si>
  <si>
    <t>  312  </t>
  </si>
  <si>
    <t>  3070  </t>
  </si>
  <si>
    <t>  2237  </t>
  </si>
  <si>
    <t>  643  </t>
  </si>
  <si>
    <t>  1594  </t>
  </si>
  <si>
    <t>  320  </t>
  </si>
  <si>
    <t>  436  </t>
  </si>
  <si>
    <t>  495  </t>
  </si>
  <si>
    <t>  5089  </t>
  </si>
  <si>
    <t>  4194  </t>
  </si>
  <si>
    <t>  2785  </t>
  </si>
  <si>
    <t>  1409  </t>
  </si>
  <si>
    <t>  752  </t>
  </si>
  <si>
    <t>  299  </t>
  </si>
  <si>
    <t>  141  </t>
  </si>
  <si>
    <t>  4427  </t>
  </si>
  <si>
    <t>  2676  </t>
  </si>
  <si>
    <t>  2241  </t>
  </si>
  <si>
    <t>  848  </t>
  </si>
  <si>
    <t>  440  </t>
  </si>
  <si>
    <t>  300  </t>
  </si>
  <si>
    <t>  129  </t>
  </si>
  <si>
    <t>  4838  </t>
  </si>
  <si>
    <t>  3807  </t>
  </si>
  <si>
    <t>  2203  </t>
  </si>
  <si>
    <t>  1604  </t>
  </si>
  <si>
    <t>  761  </t>
  </si>
  <si>
    <t>  5172  </t>
  </si>
  <si>
    <t>  3136  </t>
  </si>
  <si>
    <t>  1647  </t>
  </si>
  <si>
    <t>  1489  </t>
  </si>
  <si>
    <t>  40  </t>
  </si>
  <si>
    <t>  766  </t>
  </si>
  <si>
    <t>  297  </t>
  </si>
  <si>
    <t>  317  </t>
  </si>
  <si>
    <t>  287  </t>
  </si>
  <si>
    <t>  2778  </t>
  </si>
  <si>
    <t>  1952  </t>
  </si>
  <si>
    <t>  633  </t>
  </si>
  <si>
    <t>  1319  </t>
  </si>
  <si>
    <t>  410  </t>
  </si>
  <si>
    <t>  750  </t>
  </si>
  <si>
    <t>  723  </t>
  </si>
  <si>
    <t>  245  </t>
  </si>
  <si>
    <t>  5105  </t>
  </si>
  <si>
    <t>  3240  </t>
  </si>
  <si>
    <t>  1272  </t>
  </si>
  <si>
    <t>  1968  </t>
  </si>
  <si>
    <t>  753  </t>
  </si>
  <si>
    <t>  412  </t>
  </si>
  <si>
    <t>  5829  </t>
  </si>
  <si>
    <t>  3631  </t>
  </si>
  <si>
    <t>  995  </t>
  </si>
  <si>
    <t>  2636  </t>
  </si>
  <si>
    <t>  907  </t>
  </si>
  <si>
    <t>  489  </t>
  </si>
  <si>
    <t>  418  </t>
  </si>
  <si>
    <t>  5591  </t>
  </si>
  <si>
    <t>  3499  </t>
  </si>
  <si>
    <t>  2302  </t>
  </si>
  <si>
    <t>  922  </t>
  </si>
  <si>
    <t>  535  </t>
  </si>
  <si>
    <t>  291  </t>
  </si>
  <si>
    <t>  3283  </t>
  </si>
  <si>
    <t>  1862  </t>
  </si>
  <si>
    <t>  701  </t>
  </si>
  <si>
    <t>  1161  </t>
  </si>
  <si>
    <t>  786  </t>
  </si>
  <si>
    <t>  464  </t>
  </si>
  <si>
    <t>  322  </t>
  </si>
  <si>
    <t>  452  </t>
  </si>
  <si>
    <t>  4363  </t>
  </si>
  <si>
    <t>  2760  </t>
  </si>
  <si>
    <t>  1854  </t>
  </si>
  <si>
    <t>  576  </t>
  </si>
  <si>
    <t>  272  </t>
  </si>
  <si>
    <t>  182  </t>
  </si>
  <si>
    <t>  5181  </t>
  </si>
  <si>
    <t>  3143  </t>
  </si>
  <si>
    <t>  526  </t>
  </si>
  <si>
    <t>  2617  </t>
  </si>
  <si>
    <t>  1258  </t>
  </si>
  <si>
    <t>  628  </t>
  </si>
  <si>
    <t>  509  </t>
  </si>
  <si>
    <t>  3534  </t>
  </si>
  <si>
    <t>  2192  </t>
  </si>
  <si>
    <t>  835  </t>
  </si>
  <si>
    <t>  226  </t>
  </si>
  <si>
    <t>  144  </t>
  </si>
  <si>
    <t>  2733  </t>
  </si>
  <si>
    <t>  1675  </t>
  </si>
  <si>
    <t>  692  </t>
  </si>
  <si>
    <t>  200  </t>
  </si>
  <si>
    <t>  381  </t>
  </si>
  <si>
    <t>  3700  </t>
  </si>
  <si>
    <t>  2647  </t>
  </si>
  <si>
    <t>  1012  </t>
  </si>
  <si>
    <t>  1635  </t>
  </si>
  <si>
    <t>  3015  </t>
  </si>
  <si>
    <t>  2099  </t>
  </si>
  <si>
    <t>  672  </t>
  </si>
  <si>
    <t>  367  </t>
  </si>
  <si>
    <t>  3439  </t>
  </si>
  <si>
    <t>  2021  </t>
  </si>
  <si>
    <t>  721  </t>
  </si>
  <si>
    <t>  1354  </t>
  </si>
  <si>
    <t>  594  </t>
  </si>
  <si>
    <t>  401  </t>
  </si>
  <si>
    <t>  4247  </t>
  </si>
  <si>
    <t>  910  </t>
  </si>
  <si>
    <t>  1900  </t>
  </si>
  <si>
    <t>  658  </t>
  </si>
  <si>
    <t>  413  </t>
  </si>
  <si>
    <t>  3554  </t>
  </si>
  <si>
    <t>  2572  </t>
  </si>
  <si>
    <t>  807  </t>
  </si>
  <si>
    <t>  1765  </t>
  </si>
  <si>
    <t>  762  </t>
  </si>
  <si>
    <t>  571  </t>
  </si>
  <si>
    <t>  191  </t>
  </si>
  <si>
    <t>  282  </t>
  </si>
  <si>
    <t>  4041  </t>
  </si>
  <si>
    <t>  865  </t>
  </si>
  <si>
    <t>  1966  </t>
  </si>
  <si>
    <t>  619  </t>
  </si>
  <si>
    <t>  461  </t>
  </si>
  <si>
    <t>  213  </t>
  </si>
  <si>
    <t>  3902  </t>
  </si>
  <si>
    <t>  2759  </t>
  </si>
  <si>
    <t>  577  </t>
  </si>
  <si>
    <t>  2182  </t>
  </si>
  <si>
    <t>  603  </t>
  </si>
  <si>
    <t>  2979  </t>
  </si>
  <si>
    <t>  1866  </t>
  </si>
  <si>
    <t>  1325  </t>
  </si>
  <si>
    <t>  404  </t>
  </si>
  <si>
    <t>  4281  </t>
  </si>
  <si>
    <t>  2631  </t>
  </si>
  <si>
    <t>  1017  </t>
  </si>
  <si>
    <t>  1614  </t>
  </si>
  <si>
    <t>  359  </t>
  </si>
  <si>
    <t>  188  </t>
  </si>
  <si>
    <t>  3408  </t>
  </si>
  <si>
    <t>  1919  </t>
  </si>
  <si>
    <t>  773  </t>
  </si>
  <si>
    <t>  622  </t>
  </si>
  <si>
    <t>  244  </t>
  </si>
  <si>
    <t>  3333  </t>
  </si>
  <si>
    <t>  1243  </t>
  </si>
  <si>
    <t>  825  </t>
  </si>
  <si>
    <t>  650  </t>
  </si>
  <si>
    <t>  310  </t>
  </si>
  <si>
    <t>  340  </t>
  </si>
  <si>
    <t>  94  </t>
  </si>
  <si>
    <t>  3415  </t>
  </si>
  <si>
    <t>  2277  </t>
  </si>
  <si>
    <t>  1342  </t>
  </si>
  <si>
    <t>  36179  </t>
  </si>
  <si>
    <t>  24210  </t>
  </si>
  <si>
    <t>  11969  </t>
  </si>
  <si>
    <t>  7636  </t>
  </si>
  <si>
    <t>  8141  </t>
  </si>
  <si>
    <t>  14708  </t>
  </si>
  <si>
    <t>  2096  </t>
  </si>
  <si>
    <t>  6919  </t>
  </si>
  <si>
    <t>  191022  </t>
  </si>
  <si>
    <t>  128733  </t>
  </si>
  <si>
    <t>  53761  </t>
  </si>
  <si>
    <t>  75030  </t>
  </si>
  <si>
    <t>  10893  </t>
  </si>
  <si>
    <t>PROGRESS OF RURAL SELF EMPLOYMENT TRAINING INSTITUTES (RSETIs) IN THE STATE OF MADHYA PRADESH AS ON MARCH- 2018</t>
  </si>
  <si>
    <t>Targets FY 2017-18</t>
  </si>
  <si>
    <t>BF-Bank Finance</t>
  </si>
  <si>
    <t>SF-Self Employed</t>
  </si>
  <si>
    <t>WE-Wage Employed</t>
  </si>
  <si>
    <t>Number of PMJDY Accounts</t>
  </si>
  <si>
    <t>District</t>
  </si>
  <si>
    <t xml:space="preserve"> Rural </t>
  </si>
  <si>
    <t xml:space="preserve"> Urban </t>
  </si>
  <si>
    <t xml:space="preserve"> Male </t>
  </si>
  <si>
    <t xml:space="preserve"> Female </t>
  </si>
  <si>
    <t xml:space="preserve"> Total </t>
  </si>
  <si>
    <t xml:space="preserve"> Zero Balance A/c</t>
  </si>
  <si>
    <t>% of Zero Bal. A/c</t>
  </si>
  <si>
    <t>Deposits held in the A/c</t>
  </si>
  <si>
    <t xml:space="preserve"> Rupay Card Issued</t>
  </si>
  <si>
    <t xml:space="preserve"> Aadhaar Seeded</t>
  </si>
  <si>
    <t xml:space="preserve"> Aadhaar Seeding %</t>
  </si>
  <si>
    <t>Agar Malwa</t>
  </si>
  <si>
    <t>Alirajpur</t>
  </si>
  <si>
    <t>Anuppur</t>
  </si>
  <si>
    <t>Ashoknagar</t>
  </si>
  <si>
    <t>Balaghat</t>
  </si>
  <si>
    <t>Barwani</t>
  </si>
  <si>
    <t>Betul</t>
  </si>
  <si>
    <t>Bhind</t>
  </si>
  <si>
    <t>Bhopal</t>
  </si>
  <si>
    <t>Burhanpur</t>
  </si>
  <si>
    <t>Chhatarpur</t>
  </si>
  <si>
    <t>Chhindwara</t>
  </si>
  <si>
    <t>Damoh</t>
  </si>
  <si>
    <t>Datia</t>
  </si>
  <si>
    <t>Dewas</t>
  </si>
  <si>
    <t>Dhar</t>
  </si>
  <si>
    <t>Dindori</t>
  </si>
  <si>
    <t>Guna</t>
  </si>
  <si>
    <t>Gwalior</t>
  </si>
  <si>
    <t>Harda</t>
  </si>
  <si>
    <t>Hoshangabad</t>
  </si>
  <si>
    <t>Indore</t>
  </si>
  <si>
    <t>Jabalpur</t>
  </si>
  <si>
    <t>Jhabua</t>
  </si>
  <si>
    <t>Katni</t>
  </si>
  <si>
    <t>Khandwa</t>
  </si>
  <si>
    <t>Mandla</t>
  </si>
  <si>
    <t>Mandsaur</t>
  </si>
  <si>
    <t>Morena</t>
  </si>
  <si>
    <t>Narsimhapur</t>
  </si>
  <si>
    <t>Neemuch</t>
  </si>
  <si>
    <t>Panna</t>
  </si>
  <si>
    <t>Raisen</t>
  </si>
  <si>
    <t>Rajgarh</t>
  </si>
  <si>
    <t>Ratlam</t>
  </si>
  <si>
    <t>Rewa</t>
  </si>
  <si>
    <t>Sagar</t>
  </si>
  <si>
    <t>Satna</t>
  </si>
  <si>
    <t>Sehore</t>
  </si>
  <si>
    <t>Seoni</t>
  </si>
  <si>
    <t>Shahdol</t>
  </si>
  <si>
    <t>Shajapur</t>
  </si>
  <si>
    <t>Sheopur</t>
  </si>
  <si>
    <t>Shivpuri</t>
  </si>
  <si>
    <t>Sidhi</t>
  </si>
  <si>
    <t>Singrauli</t>
  </si>
  <si>
    <t>Tikamgarh</t>
  </si>
  <si>
    <t>Ujjain</t>
  </si>
  <si>
    <t>Umaria</t>
  </si>
  <si>
    <t>Vidisha</t>
  </si>
  <si>
    <t>West Nimar</t>
  </si>
  <si>
    <t>PRADHAN MANTRI JAN DHAN YOJANA (PMJDY)-STATUS AS ON 31.03.2018</t>
  </si>
  <si>
    <t>Number in lakh &amp; Amount in crore</t>
  </si>
  <si>
    <t>MUDRA LOANS PROGRESS FY 2017-18</t>
  </si>
  <si>
    <t xml:space="preserve">Stand-up India Scheme- Bank wise progress (Cumulative) as on 31.03.2018 </t>
  </si>
  <si>
    <t>Narsinghpur</t>
  </si>
  <si>
    <t>Sanctioned amount in lakh</t>
  </si>
  <si>
    <t>Women</t>
  </si>
  <si>
    <t>Khandwa( East Nimar)</t>
  </si>
  <si>
    <t>Khargone( West Nimar)</t>
  </si>
  <si>
    <t>Pradhan Mantri Awas Yojana (Urban)</t>
  </si>
  <si>
    <t>Progress of CLSS Vertical</t>
  </si>
  <si>
    <t>Rs. in Lakhs</t>
  </si>
  <si>
    <t>Name of Bank/HFC</t>
  </si>
  <si>
    <t>Bank/HFC</t>
  </si>
  <si>
    <t>No. of Cases</t>
  </si>
  <si>
    <t xml:space="preserve">Subsidy Credited </t>
  </si>
  <si>
    <t>GRUH Finance Ltd.</t>
  </si>
  <si>
    <t>HFC</t>
  </si>
  <si>
    <t>Housing Development Finance Corporation Ltd.</t>
  </si>
  <si>
    <t>India Infoline Housing Finance Ltd.</t>
  </si>
  <si>
    <t>Aadhar Housing Finance Ltd.</t>
  </si>
  <si>
    <t>Dewan Housing Finance Corporation Ltd.</t>
  </si>
  <si>
    <t>Shubham Housing Development Finance Company Pvt. Ltd.</t>
  </si>
  <si>
    <t>Axis Bank Ltd.</t>
  </si>
  <si>
    <t>Aspire Home Finance Corporation Ltd.</t>
  </si>
  <si>
    <t>Tata Capital Housing Finance Ltd.</t>
  </si>
  <si>
    <t>LIC Housing Finance Ltd.</t>
  </si>
  <si>
    <t>India Bulls Housing Finance Ltd.</t>
  </si>
  <si>
    <t>Home First Finance Company India Pvt. Ltd.</t>
  </si>
  <si>
    <t>Narmada Jhabua Gramin Bank</t>
  </si>
  <si>
    <t>ICICI Bank Ltd.</t>
  </si>
  <si>
    <t>Micro Housing Finance Corporation Ltd.</t>
  </si>
  <si>
    <t>Can Fin Homes Ltd.</t>
  </si>
  <si>
    <t>AU Housing Finance Ltd.</t>
  </si>
  <si>
    <t>Reliance Home Finance Ltd.</t>
  </si>
  <si>
    <t>Shriram Housing Finance Ltd.</t>
  </si>
  <si>
    <t>PNB Housing Finance Ltd.</t>
  </si>
  <si>
    <t xml:space="preserve">Centrum Housing Finance Ltd. </t>
  </si>
  <si>
    <t>Mentor Home Loans India Ltd.</t>
  </si>
  <si>
    <t>Cent Bank Home Finance Ltd.</t>
  </si>
  <si>
    <t>ICICI Home Finance Company Ltd.</t>
  </si>
  <si>
    <t>Repco Home Finance Ltd.</t>
  </si>
  <si>
    <t>Muthoot Housing Finance Company  Ltd.</t>
  </si>
  <si>
    <t>SEWA Grih Rin Ltd.</t>
  </si>
  <si>
    <t>Equitas Housing Finance Pvt. Ltd.</t>
  </si>
  <si>
    <t xml:space="preserve">Equitas Small Finance Bank </t>
  </si>
  <si>
    <t>Madhyanchal Gramin Bank</t>
  </si>
  <si>
    <t>Mahindra Rural Housing Finance Ltd.</t>
  </si>
  <si>
    <t>Sundaram BNP Paribas Home Finance Ltd.</t>
  </si>
  <si>
    <t>Capital First Home Finance Ltd.</t>
  </si>
  <si>
    <t>Blank</t>
  </si>
  <si>
    <t>Ujjivan Small Finance Bank</t>
  </si>
  <si>
    <t>GIC Housing Finance Ltd.</t>
  </si>
  <si>
    <t xml:space="preserve">Magma Housing Finance </t>
  </si>
  <si>
    <t>India Shelter Finance Corporation Ltd.</t>
  </si>
  <si>
    <t>Bhartiya Mahila Bank Ltd.</t>
  </si>
  <si>
    <t>Kotak Mahindra Bank Ltd.</t>
  </si>
  <si>
    <t>Aditya Birla Housing Finance Ltd.</t>
  </si>
  <si>
    <t>State Bank of Patiala</t>
  </si>
  <si>
    <t xml:space="preserve">Shivalik Mercantile Co-Operative Bank </t>
  </si>
  <si>
    <t>Muthoot Homefin(India) Ltd.</t>
  </si>
  <si>
    <t>Karnataka Bank Ltd.</t>
  </si>
  <si>
    <t>DISTRICT WISE PMJJBY &amp; PMSBY AS ON 31.03.2018</t>
  </si>
  <si>
    <t>No. of enrollments</t>
  </si>
  <si>
    <t>Bank Type</t>
  </si>
  <si>
    <t>PVT</t>
  </si>
  <si>
    <t>PSB</t>
  </si>
  <si>
    <t>RRB</t>
  </si>
  <si>
    <t>Catholic Syrian Bank Ltd</t>
  </si>
  <si>
    <t>Tamilnadu Mercantile Bank Ltd</t>
  </si>
  <si>
    <t>BANK WISE CASA AND AADHAAR AUTHENTICATION AS ON 31.03.2018</t>
  </si>
  <si>
    <t>Number in Lakh</t>
  </si>
  <si>
    <t>π</t>
  </si>
  <si>
    <t>Page-54</t>
  </si>
  <si>
    <t>Page-55</t>
  </si>
  <si>
    <t>Page-56</t>
  </si>
  <si>
    <t>Page-57</t>
  </si>
  <si>
    <t>Page-58</t>
  </si>
  <si>
    <t>Page-59</t>
  </si>
  <si>
    <t>Page-60</t>
  </si>
  <si>
    <t>Page-61</t>
  </si>
  <si>
    <t>Page-62</t>
  </si>
  <si>
    <t>Page-63</t>
  </si>
  <si>
    <t>Page-64</t>
  </si>
  <si>
    <t>Page-65</t>
  </si>
  <si>
    <t>Page-66</t>
  </si>
  <si>
    <t>Page-67</t>
  </si>
  <si>
    <t>Page-69</t>
  </si>
  <si>
    <t>Page-71</t>
  </si>
  <si>
    <t>Page-72</t>
  </si>
  <si>
    <t>Page-73</t>
  </si>
  <si>
    <t>Page-74</t>
  </si>
  <si>
    <t>Page-75</t>
  </si>
  <si>
    <t>Page-76</t>
  </si>
  <si>
    <t>Page-77</t>
  </si>
  <si>
    <t>Page-78</t>
  </si>
  <si>
    <t>Page-79</t>
  </si>
  <si>
    <t>Page-80</t>
  </si>
  <si>
    <t>Page-81</t>
  </si>
  <si>
    <t>Page-84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</si>
</sst>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_ * #,##0.00_ ;_ * \-#,##0.00_ ;_ * &quot;-&quot;??_ ;_ @_ "/>
    <numFmt numFmtId="165" formatCode="[$-409]mmm\-yy;@"/>
    <numFmt numFmtId="166" formatCode="[$-409]mmmm\-yy;@"/>
  </numFmts>
  <fonts count="44">
    <font>
      <sz val="10"/>
      <color theme="4" tint="-0.2499465926084170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Times New Roman"/>
      <family val="1"/>
    </font>
    <font>
      <b/>
      <sz val="10"/>
      <name val="Times New Roman"/>
      <family val="1"/>
    </font>
    <font>
      <b/>
      <sz val="9"/>
      <name val="Times New Roman"/>
      <family val="1"/>
    </font>
    <font>
      <sz val="11"/>
      <color indexed="8"/>
      <name val="Calibri"/>
      <family val="2"/>
      <charset val="1"/>
    </font>
    <font>
      <b/>
      <sz val="11"/>
      <name val="Times New Roman"/>
      <family val="1"/>
    </font>
    <font>
      <sz val="11"/>
      <name val="Times New Roman"/>
      <family val="1"/>
    </font>
    <font>
      <sz val="10"/>
      <color indexed="49"/>
      <name val="Calibri"/>
      <family val="2"/>
    </font>
    <font>
      <sz val="8"/>
      <name val="Calibri"/>
      <family val="2"/>
    </font>
    <font>
      <b/>
      <sz val="12"/>
      <name val="Times New Roman"/>
      <family val="1"/>
    </font>
    <font>
      <b/>
      <sz val="14"/>
      <name val="Times New Roman"/>
      <family val="1"/>
    </font>
    <font>
      <sz val="10"/>
      <color indexed="8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.5"/>
      <name val="Times New Roman"/>
      <family val="1"/>
    </font>
    <font>
      <sz val="14"/>
      <name val="Times New Roman"/>
      <family val="1"/>
    </font>
    <font>
      <b/>
      <sz val="10.5"/>
      <name val="Times New Roman"/>
      <family val="1"/>
    </font>
    <font>
      <sz val="10"/>
      <color theme="4" tint="-0.2499465926084170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theme="4" tint="-0.24994659260841701"/>
      <name val="Calibri"/>
      <family val="2"/>
    </font>
    <font>
      <sz val="14"/>
      <color theme="4" tint="-0.24994659260841701"/>
      <name val="Calibri"/>
      <family val="2"/>
    </font>
    <font>
      <u/>
      <sz val="10"/>
      <color theme="10"/>
      <name val="Calibri"/>
      <family val="2"/>
    </font>
    <font>
      <sz val="10"/>
      <color rgb="FF000000"/>
      <name val="Arial"/>
      <family val="2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0.5"/>
      <color theme="1"/>
      <name val="Times New Roman"/>
      <family val="1"/>
    </font>
    <font>
      <b/>
      <sz val="10.5"/>
      <color theme="1"/>
      <name val="Times New Roman"/>
      <family val="1"/>
    </font>
    <font>
      <sz val="10"/>
      <color theme="4" tint="-0.24994659260841701"/>
      <name val="Times New Roman"/>
      <family val="1"/>
    </font>
    <font>
      <b/>
      <sz val="14"/>
      <color theme="1"/>
      <name val="Times New Roman"/>
      <family val="1"/>
    </font>
    <font>
      <sz val="11"/>
      <name val="Calibri"/>
      <family val="2"/>
    </font>
    <font>
      <sz val="10.5"/>
      <name val="Times New Roman"/>
      <family val="1"/>
    </font>
    <font>
      <sz val="12"/>
      <name val="Times New Roman"/>
      <family val="1"/>
    </font>
    <font>
      <b/>
      <i/>
      <sz val="10.5"/>
      <color theme="1"/>
      <name val="Times New Roman"/>
      <family val="1"/>
    </font>
    <font>
      <b/>
      <sz val="12"/>
      <color theme="1"/>
      <name val="Times New Roman"/>
      <family val="1"/>
    </font>
    <font>
      <i/>
      <sz val="10.5"/>
      <name val="Times New Roman"/>
      <family val="1"/>
    </font>
    <font>
      <sz val="9"/>
      <name val="Times New Roman"/>
      <family val="1"/>
    </font>
    <font>
      <b/>
      <i/>
      <sz val="11"/>
      <color theme="1"/>
      <name val="Times New Roman"/>
      <family val="1"/>
    </font>
    <font>
      <sz val="12"/>
      <color theme="4" tint="-0.24994659260841701"/>
      <name val="Times New Roman"/>
      <family val="1"/>
    </font>
    <font>
      <sz val="12"/>
      <color theme="1"/>
      <name val="Times New Roman"/>
      <family val="1"/>
    </font>
    <font>
      <b/>
      <sz val="10"/>
      <color theme="4" tint="-0.24994659260841701"/>
      <name val="Times New Roman"/>
      <family val="1"/>
    </font>
    <font>
      <b/>
      <sz val="13"/>
      <name val="Times New Roman"/>
      <family val="1"/>
    </font>
    <font>
      <sz val="10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61">
    <xf numFmtId="0" fontId="0" fillId="0" borderId="0">
      <alignment vertical="top" wrapText="1"/>
    </xf>
    <xf numFmtId="164" fontId="20" fillId="0" borderId="0" applyFont="0" applyFill="0" applyBorder="0" applyAlignment="0" applyProtection="0"/>
    <xf numFmtId="43" fontId="14" fillId="0" borderId="0" applyFill="0" applyBorder="0" applyAlignment="0" applyProtection="0"/>
    <xf numFmtId="0" fontId="6" fillId="0" borderId="0"/>
    <xf numFmtId="0" fontId="2" fillId="0" borderId="0"/>
    <xf numFmtId="0" fontId="19" fillId="0" borderId="0" applyNumberFormat="0" applyFill="0" applyBorder="0" applyAlignment="0" applyProtection="0">
      <alignment vertical="top" wrapText="1"/>
    </xf>
    <xf numFmtId="0" fontId="21" fillId="0" borderId="0" applyNumberFormat="0" applyFill="0" applyBorder="0" applyProtection="0">
      <alignment vertical="center"/>
    </xf>
    <xf numFmtId="0" fontId="21" fillId="0" borderId="0" applyNumberFormat="0" applyFill="0" applyBorder="0" applyProtection="0">
      <alignment vertical="center"/>
    </xf>
    <xf numFmtId="0" fontId="21" fillId="0" borderId="0" applyNumberFormat="0" applyFill="0" applyBorder="0" applyProtection="0">
      <alignment vertical="center"/>
    </xf>
    <xf numFmtId="0" fontId="21" fillId="0" borderId="0" applyNumberFormat="0" applyFill="0" applyBorder="0" applyProtection="0">
      <alignment vertical="center"/>
    </xf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3" fillId="0" borderId="0" applyNumberFormat="0" applyFill="0" applyBorder="0" applyAlignment="0" applyProtection="0">
      <alignment vertical="top" wrapText="1"/>
    </xf>
    <xf numFmtId="0" fontId="14" fillId="0" borderId="0"/>
    <xf numFmtId="0" fontId="24" fillId="0" borderId="0"/>
    <xf numFmtId="0" fontId="19" fillId="0" borderId="0">
      <alignment vertical="top" wrapText="1"/>
    </xf>
    <xf numFmtId="0" fontId="24" fillId="0" borderId="0"/>
    <xf numFmtId="0" fontId="19" fillId="0" borderId="0">
      <alignment vertical="top" wrapText="1"/>
    </xf>
    <xf numFmtId="0" fontId="24" fillId="0" borderId="0"/>
    <xf numFmtId="0" fontId="24" fillId="0" borderId="0"/>
    <xf numFmtId="0" fontId="9" fillId="0" borderId="0">
      <alignment vertical="top" wrapText="1"/>
    </xf>
    <xf numFmtId="0" fontId="19" fillId="0" borderId="0">
      <alignment vertical="top" wrapText="1"/>
    </xf>
    <xf numFmtId="0" fontId="24" fillId="0" borderId="0"/>
    <xf numFmtId="0" fontId="24" fillId="0" borderId="0"/>
    <xf numFmtId="0" fontId="24" fillId="0" borderId="0"/>
    <xf numFmtId="0" fontId="15" fillId="0" borderId="0"/>
    <xf numFmtId="0" fontId="19" fillId="0" borderId="0">
      <alignment vertical="top" wrapText="1"/>
    </xf>
    <xf numFmtId="0" fontId="24" fillId="0" borderId="0"/>
    <xf numFmtId="0" fontId="19" fillId="0" borderId="0">
      <alignment vertical="top" wrapText="1"/>
    </xf>
    <xf numFmtId="0" fontId="19" fillId="0" borderId="0">
      <alignment vertical="top" wrapText="1"/>
    </xf>
    <xf numFmtId="0" fontId="24" fillId="0" borderId="0"/>
    <xf numFmtId="0" fontId="13" fillId="0" borderId="0"/>
    <xf numFmtId="0" fontId="19" fillId="0" borderId="0">
      <alignment vertical="top" wrapText="1"/>
    </xf>
    <xf numFmtId="0" fontId="19" fillId="0" borderId="0">
      <alignment vertical="top" wrapText="1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9" fillId="0" borderId="0">
      <alignment vertical="top" wrapText="1"/>
    </xf>
    <xf numFmtId="0" fontId="9" fillId="0" borderId="0">
      <alignment vertical="top" wrapText="1"/>
    </xf>
    <xf numFmtId="0" fontId="19" fillId="0" borderId="0">
      <alignment vertical="top" wrapText="1"/>
    </xf>
    <xf numFmtId="0" fontId="20" fillId="0" borderId="0"/>
    <xf numFmtId="0" fontId="19" fillId="0" borderId="0">
      <alignment vertical="top" wrapText="1"/>
    </xf>
    <xf numFmtId="0" fontId="9" fillId="0" borderId="0">
      <alignment vertical="top" wrapText="1"/>
    </xf>
    <xf numFmtId="0" fontId="19" fillId="0" borderId="0">
      <alignment vertical="top" wrapText="1"/>
    </xf>
    <xf numFmtId="0" fontId="20" fillId="0" borderId="0"/>
    <xf numFmtId="9" fontId="9" fillId="0" borderId="0" applyFont="0" applyFill="0" applyBorder="0" applyAlignment="0" applyProtection="0"/>
    <xf numFmtId="0" fontId="1" fillId="0" borderId="0"/>
    <xf numFmtId="43" fontId="19" fillId="0" borderId="0" applyFont="0" applyFill="0" applyBorder="0" applyAlignment="0" applyProtection="0"/>
  </cellStyleXfs>
  <cellXfs count="587">
    <xf numFmtId="0" fontId="0" fillId="0" borderId="0" xfId="0">
      <alignment vertical="top" wrapText="1"/>
    </xf>
    <xf numFmtId="0" fontId="8" fillId="2" borderId="1" xfId="0" applyFont="1" applyFill="1" applyBorder="1" applyAlignment="1">
      <alignment vertical="center"/>
    </xf>
    <xf numFmtId="0" fontId="8" fillId="2" borderId="0" xfId="0" applyFont="1" applyFill="1" applyAlignment="1" applyProtection="1">
      <alignment vertical="center"/>
      <protection locked="0"/>
    </xf>
    <xf numFmtId="0" fontId="3" fillId="2" borderId="0" xfId="0" applyFont="1" applyFill="1">
      <alignment vertical="top" wrapText="1"/>
    </xf>
    <xf numFmtId="1" fontId="3" fillId="2" borderId="0" xfId="0" applyNumberFormat="1" applyFont="1" applyFill="1">
      <alignment vertical="top" wrapText="1"/>
    </xf>
    <xf numFmtId="1" fontId="3" fillId="2" borderId="0" xfId="0" applyNumberFormat="1" applyFont="1" applyFill="1" applyAlignment="1" applyProtection="1">
      <alignment horizontal="right" vertical="top" wrapText="1"/>
      <protection locked="0"/>
    </xf>
    <xf numFmtId="0" fontId="3" fillId="2" borderId="0" xfId="0" applyFont="1" applyFill="1" applyAlignment="1" applyProtection="1">
      <alignment vertical="center"/>
      <protection locked="0"/>
    </xf>
    <xf numFmtId="0" fontId="3" fillId="2" borderId="0" xfId="0" applyFont="1" applyFill="1" applyAlignment="1" applyProtection="1">
      <alignment horizontal="center" vertical="center"/>
      <protection locked="0"/>
    </xf>
    <xf numFmtId="2" fontId="25" fillId="2" borderId="1" xfId="0" applyNumberFormat="1" applyFont="1" applyFill="1" applyBorder="1" applyAlignment="1">
      <alignment vertical="center"/>
    </xf>
    <xf numFmtId="0" fontId="25" fillId="2" borderId="1" xfId="0" applyFont="1" applyFill="1" applyBorder="1" applyAlignment="1">
      <alignment vertical="center"/>
    </xf>
    <xf numFmtId="0" fontId="26" fillId="2" borderId="0" xfId="0" applyFont="1" applyFill="1" applyAlignment="1">
      <alignment vertical="center"/>
    </xf>
    <xf numFmtId="0" fontId="27" fillId="2" borderId="1" xfId="0" applyFont="1" applyFill="1" applyBorder="1" applyAlignment="1">
      <alignment horizontal="center" vertical="center"/>
    </xf>
    <xf numFmtId="0" fontId="27" fillId="2" borderId="1" xfId="0" applyFont="1" applyFill="1" applyBorder="1" applyAlignment="1">
      <alignment vertical="center"/>
    </xf>
    <xf numFmtId="2" fontId="28" fillId="2" borderId="1" xfId="0" applyNumberFormat="1" applyFont="1" applyFill="1" applyBorder="1" applyAlignment="1">
      <alignment vertical="center"/>
    </xf>
    <xf numFmtId="0" fontId="28" fillId="2" borderId="1" xfId="0" applyFont="1" applyFill="1" applyBorder="1" applyAlignment="1">
      <alignment horizontal="center" vertical="center"/>
    </xf>
    <xf numFmtId="0" fontId="28" fillId="2" borderId="1" xfId="0" applyFont="1" applyFill="1" applyBorder="1" applyAlignment="1">
      <alignment vertical="center"/>
    </xf>
    <xf numFmtId="0" fontId="25" fillId="2" borderId="1" xfId="0" applyFont="1" applyFill="1" applyBorder="1" applyAlignment="1">
      <alignment horizontal="center" vertical="center"/>
    </xf>
    <xf numFmtId="2" fontId="25" fillId="2" borderId="1" xfId="0" applyNumberFormat="1" applyFont="1" applyFill="1" applyBorder="1" applyAlignment="1">
      <alignment horizontal="center" vertical="center"/>
    </xf>
    <xf numFmtId="0" fontId="26" fillId="2" borderId="1" xfId="0" applyFont="1" applyFill="1" applyBorder="1" applyAlignment="1">
      <alignment horizontal="center" vertical="center"/>
    </xf>
    <xf numFmtId="0" fontId="26" fillId="2" borderId="1" xfId="0" applyFont="1" applyFill="1" applyBorder="1" applyAlignment="1">
      <alignment vertical="center"/>
    </xf>
    <xf numFmtId="2" fontId="26" fillId="2" borderId="1" xfId="0" applyNumberFormat="1" applyFont="1" applyFill="1" applyBorder="1" applyAlignment="1">
      <alignment vertical="center"/>
    </xf>
    <xf numFmtId="0" fontId="26" fillId="2" borderId="0" xfId="0" applyFont="1" applyFill="1" applyAlignment="1">
      <alignment horizontal="center" vertical="center"/>
    </xf>
    <xf numFmtId="2" fontId="26" fillId="2" borderId="0" xfId="0" applyNumberFormat="1" applyFont="1" applyFill="1" applyAlignment="1">
      <alignment vertical="center"/>
    </xf>
    <xf numFmtId="0" fontId="25" fillId="2" borderId="0" xfId="0" applyFont="1" applyFill="1" applyAlignment="1">
      <alignment vertical="center"/>
    </xf>
    <xf numFmtId="1" fontId="3" fillId="2" borderId="0" xfId="0" applyNumberFormat="1" applyFont="1" applyFill="1" applyAlignment="1" applyProtection="1">
      <alignment horizontal="right" vertical="center"/>
      <protection locked="0"/>
    </xf>
    <xf numFmtId="1" fontId="3" fillId="2" borderId="0" xfId="0" applyNumberFormat="1" applyFont="1" applyFill="1" applyProtection="1">
      <alignment vertical="top" wrapText="1"/>
      <protection locked="0"/>
    </xf>
    <xf numFmtId="1" fontId="4" fillId="2" borderId="0" xfId="0" applyNumberFormat="1" applyFont="1" applyFill="1" applyProtection="1">
      <alignment vertical="top" wrapText="1"/>
      <protection locked="0"/>
    </xf>
    <xf numFmtId="2" fontId="3" fillId="2" borderId="0" xfId="0" applyNumberFormat="1" applyFont="1" applyFill="1">
      <alignment vertical="top" wrapText="1"/>
    </xf>
    <xf numFmtId="0" fontId="4" fillId="2" borderId="0" xfId="0" applyFont="1" applyFill="1" applyProtection="1">
      <alignment vertical="top" wrapText="1"/>
      <protection locked="0"/>
    </xf>
    <xf numFmtId="0" fontId="3" fillId="2" borderId="0" xfId="0" applyFont="1" applyFill="1" applyAlignment="1" applyProtection="1">
      <alignment horizontal="center" vertical="top" wrapText="1"/>
      <protection locked="0"/>
    </xf>
    <xf numFmtId="0" fontId="8" fillId="2" borderId="0" xfId="0" applyFont="1" applyFill="1" applyProtection="1">
      <alignment vertical="top" wrapText="1"/>
      <protection locked="0"/>
    </xf>
    <xf numFmtId="2" fontId="8" fillId="2" borderId="0" xfId="0" applyNumberFormat="1" applyFont="1" applyFill="1" applyAlignment="1" applyProtection="1">
      <alignment horizontal="center" vertical="top" wrapText="1"/>
      <protection locked="0"/>
    </xf>
    <xf numFmtId="2" fontId="7" fillId="2" borderId="0" xfId="0" applyNumberFormat="1" applyFont="1" applyFill="1" applyProtection="1">
      <alignment vertical="top" wrapText="1"/>
      <protection locked="0"/>
    </xf>
    <xf numFmtId="0" fontId="8" fillId="2" borderId="0" xfId="0" applyFont="1" applyFill="1" applyAlignment="1" applyProtection="1">
      <alignment horizontal="center" vertical="top" wrapText="1"/>
      <protection locked="0"/>
    </xf>
    <xf numFmtId="1" fontId="8" fillId="2" borderId="0" xfId="0" applyNumberFormat="1" applyFont="1" applyFill="1" applyProtection="1">
      <alignment vertical="top" wrapText="1"/>
      <protection locked="0"/>
    </xf>
    <xf numFmtId="2" fontId="8" fillId="2" borderId="0" xfId="0" applyNumberFormat="1" applyFont="1" applyFill="1" applyProtection="1">
      <alignment vertical="top" wrapText="1"/>
      <protection locked="0"/>
    </xf>
    <xf numFmtId="0" fontId="17" fillId="2" borderId="0" xfId="0" applyFont="1" applyFill="1" applyAlignment="1" applyProtection="1">
      <alignment horizontal="center" vertical="top" wrapText="1"/>
      <protection locked="0"/>
    </xf>
    <xf numFmtId="1" fontId="7" fillId="2" borderId="0" xfId="0" applyNumberFormat="1" applyFont="1" applyFill="1" applyProtection="1">
      <alignment vertical="top" wrapText="1"/>
      <protection locked="0"/>
    </xf>
    <xf numFmtId="2" fontId="8" fillId="2" borderId="1" xfId="0" applyNumberFormat="1" applyFont="1" applyFill="1" applyBorder="1" applyAlignment="1" applyProtection="1">
      <alignment horizontal="right" vertical="center" wrapText="1"/>
    </xf>
    <xf numFmtId="2" fontId="7" fillId="2" borderId="0" xfId="0" applyNumberFormat="1" applyFont="1" applyFill="1" applyAlignment="1" applyProtection="1">
      <alignment vertical="center"/>
      <protection locked="0"/>
    </xf>
    <xf numFmtId="1" fontId="17" fillId="2" borderId="0" xfId="0" applyNumberFormat="1" applyFont="1" applyFill="1" applyAlignment="1" applyProtection="1">
      <alignment horizontal="right" vertical="top" wrapText="1"/>
      <protection locked="0"/>
    </xf>
    <xf numFmtId="0" fontId="17" fillId="2" borderId="0" xfId="0" applyFont="1" applyFill="1" applyAlignment="1" applyProtection="1">
      <alignment horizontal="center" vertical="center"/>
      <protection locked="0"/>
    </xf>
    <xf numFmtId="1" fontId="17" fillId="2" borderId="0" xfId="0" applyNumberFormat="1" applyFont="1" applyFill="1" applyAlignment="1" applyProtection="1">
      <alignment horizontal="right" vertical="center"/>
      <protection locked="0"/>
    </xf>
    <xf numFmtId="0" fontId="16" fillId="2" borderId="0" xfId="0" applyFont="1" applyFill="1" applyProtection="1">
      <alignment vertical="top" wrapText="1"/>
      <protection locked="0"/>
    </xf>
    <xf numFmtId="0" fontId="18" fillId="2" borderId="9" xfId="0" applyFont="1" applyFill="1" applyBorder="1" applyAlignment="1" applyProtection="1">
      <alignment vertical="center"/>
      <protection locked="0"/>
    </xf>
    <xf numFmtId="0" fontId="18" fillId="2" borderId="10" xfId="0" applyFont="1" applyFill="1" applyBorder="1" applyAlignment="1" applyProtection="1">
      <alignment horizontal="center" vertical="center" wrapText="1"/>
      <protection locked="0"/>
    </xf>
    <xf numFmtId="0" fontId="16" fillId="2" borderId="0" xfId="0" applyFont="1" applyFill="1" applyAlignment="1" applyProtection="1">
      <alignment vertical="center"/>
      <protection locked="0"/>
    </xf>
    <xf numFmtId="0" fontId="16" fillId="2" borderId="0" xfId="0" applyFont="1" applyFill="1" applyAlignment="1" applyProtection="1">
      <alignment horizontal="center" vertical="top" wrapText="1"/>
      <protection locked="0"/>
    </xf>
    <xf numFmtId="0" fontId="16" fillId="2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vertical="center"/>
    </xf>
    <xf numFmtId="0" fontId="16" fillId="2" borderId="0" xfId="0" applyFont="1" applyFill="1" applyAlignment="1">
      <alignment vertical="center"/>
    </xf>
    <xf numFmtId="0" fontId="16" fillId="2" borderId="1" xfId="56" applyFont="1" applyFill="1" applyBorder="1" applyAlignment="1" applyProtection="1">
      <alignment horizontal="center" vertical="top" wrapText="1"/>
      <protection locked="0"/>
    </xf>
    <xf numFmtId="0" fontId="16" fillId="2" borderId="1" xfId="56" applyFont="1" applyFill="1" applyBorder="1" applyAlignment="1"/>
    <xf numFmtId="1" fontId="16" fillId="2" borderId="1" xfId="0" applyNumberFormat="1" applyFont="1" applyFill="1" applyBorder="1" applyAlignment="1" applyProtection="1">
      <alignment horizontal="right" vertical="center" wrapText="1"/>
    </xf>
    <xf numFmtId="2" fontId="16" fillId="2" borderId="1" xfId="56" applyNumberFormat="1" applyFont="1" applyFill="1" applyBorder="1" applyAlignment="1" applyProtection="1">
      <alignment horizontal="right" vertical="center" wrapText="1"/>
    </xf>
    <xf numFmtId="0" fontId="7" fillId="2" borderId="0" xfId="0" applyFont="1" applyFill="1" applyProtection="1">
      <alignment vertical="top" wrapText="1"/>
      <protection locked="0"/>
    </xf>
    <xf numFmtId="0" fontId="16" fillId="2" borderId="1" xfId="0" applyFont="1" applyFill="1" applyBorder="1" applyAlignment="1" applyProtection="1">
      <alignment horizontal="center" vertical="center" wrapText="1"/>
      <protection locked="0"/>
    </xf>
    <xf numFmtId="0" fontId="16" fillId="2" borderId="11" xfId="0" applyFont="1" applyFill="1" applyBorder="1" applyAlignment="1">
      <alignment horizontal="left" vertical="center" wrapText="1"/>
    </xf>
    <xf numFmtId="1" fontId="7" fillId="2" borderId="12" xfId="0" applyNumberFormat="1" applyFont="1" applyFill="1" applyBorder="1" applyAlignment="1" applyProtection="1">
      <alignment vertical="top" wrapText="1"/>
      <protection locked="0"/>
    </xf>
    <xf numFmtId="2" fontId="28" fillId="2" borderId="1" xfId="0" applyNumberFormat="1" applyFont="1" applyFill="1" applyBorder="1" applyAlignment="1">
      <alignment horizontal="right" vertical="center"/>
    </xf>
    <xf numFmtId="2" fontId="18" fillId="2" borderId="1" xfId="0" applyNumberFormat="1" applyFont="1" applyFill="1" applyBorder="1" applyAlignment="1">
      <alignment vertical="center"/>
    </xf>
    <xf numFmtId="0" fontId="16" fillId="2" borderId="11" xfId="0" applyFont="1" applyFill="1" applyBorder="1" applyAlignment="1">
      <alignment vertical="center"/>
    </xf>
    <xf numFmtId="1" fontId="16" fillId="2" borderId="1" xfId="0" applyNumberFormat="1" applyFont="1" applyFill="1" applyBorder="1" applyAlignment="1">
      <alignment vertical="center"/>
    </xf>
    <xf numFmtId="2" fontId="16" fillId="2" borderId="1" xfId="0" applyNumberFormat="1" applyFont="1" applyFill="1" applyBorder="1" applyAlignment="1">
      <alignment vertical="center"/>
    </xf>
    <xf numFmtId="0" fontId="18" fillId="2" borderId="11" xfId="0" applyFont="1" applyFill="1" applyBorder="1" applyAlignment="1">
      <alignment vertical="center"/>
    </xf>
    <xf numFmtId="1" fontId="18" fillId="2" borderId="1" xfId="0" applyNumberFormat="1" applyFont="1" applyFill="1" applyBorder="1" applyAlignment="1">
      <alignment vertical="center"/>
    </xf>
    <xf numFmtId="0" fontId="18" fillId="2" borderId="0" xfId="0" applyFont="1" applyFill="1" applyAlignment="1">
      <alignment vertical="center"/>
    </xf>
    <xf numFmtId="2" fontId="16" fillId="2" borderId="0" xfId="0" applyNumberFormat="1" applyFont="1" applyFill="1" applyAlignment="1">
      <alignment vertical="center"/>
    </xf>
    <xf numFmtId="2" fontId="18" fillId="2" borderId="1" xfId="0" applyNumberFormat="1" applyFont="1" applyFill="1" applyBorder="1" applyAlignment="1">
      <alignment horizontal="center" vertical="center"/>
    </xf>
    <xf numFmtId="1" fontId="16" fillId="2" borderId="0" xfId="0" applyNumberFormat="1" applyFont="1" applyFill="1" applyAlignment="1">
      <alignment vertical="center"/>
    </xf>
    <xf numFmtId="1" fontId="18" fillId="2" borderId="0" xfId="0" applyNumberFormat="1" applyFont="1" applyFill="1" applyAlignment="1">
      <alignment vertical="center"/>
    </xf>
    <xf numFmtId="2" fontId="16" fillId="2" borderId="1" xfId="58" applyNumberFormat="1" applyFont="1" applyFill="1" applyBorder="1" applyAlignment="1">
      <alignment vertical="center"/>
    </xf>
    <xf numFmtId="1" fontId="16" fillId="2" borderId="1" xfId="0" applyNumberFormat="1" applyFont="1" applyFill="1" applyBorder="1" applyAlignment="1">
      <alignment vertical="center" wrapText="1"/>
    </xf>
    <xf numFmtId="2" fontId="28" fillId="2" borderId="1" xfId="0" applyNumberFormat="1" applyFont="1" applyFill="1" applyBorder="1" applyAlignment="1">
      <alignment vertical="center"/>
    </xf>
    <xf numFmtId="1" fontId="3" fillId="2" borderId="0" xfId="0" applyNumberFormat="1" applyFont="1" applyFill="1" applyAlignment="1" applyProtection="1">
      <alignment horizontal="center" vertical="top" wrapText="1"/>
      <protection locked="0"/>
    </xf>
    <xf numFmtId="0" fontId="27" fillId="2" borderId="0" xfId="0" applyFont="1" applyFill="1" applyAlignment="1">
      <alignment vertical="center"/>
    </xf>
    <xf numFmtId="0" fontId="28" fillId="2" borderId="0" xfId="0" applyFont="1" applyFill="1" applyAlignment="1">
      <alignment vertical="center"/>
    </xf>
    <xf numFmtId="0" fontId="17" fillId="2" borderId="0" xfId="0" applyFont="1" applyFill="1" applyAlignment="1" applyProtection="1">
      <alignment vertical="center"/>
      <protection locked="0"/>
    </xf>
    <xf numFmtId="1" fontId="28" fillId="2" borderId="0" xfId="0" applyNumberFormat="1" applyFont="1" applyFill="1" applyAlignment="1">
      <alignment vertical="center"/>
    </xf>
    <xf numFmtId="1" fontId="27" fillId="2" borderId="0" xfId="0" applyNumberFormat="1" applyFont="1" applyFill="1" applyAlignment="1">
      <alignment vertical="center"/>
    </xf>
    <xf numFmtId="2" fontId="28" fillId="2" borderId="0" xfId="0" applyNumberFormat="1" applyFont="1" applyFill="1" applyAlignment="1">
      <alignment vertical="center"/>
    </xf>
    <xf numFmtId="2" fontId="27" fillId="2" borderId="0" xfId="0" applyNumberFormat="1" applyFont="1" applyFill="1" applyAlignment="1">
      <alignment vertical="center"/>
    </xf>
    <xf numFmtId="1" fontId="27" fillId="2" borderId="1" xfId="0" applyNumberFormat="1" applyFont="1" applyFill="1" applyBorder="1" applyAlignment="1">
      <alignment vertical="center"/>
    </xf>
    <xf numFmtId="1" fontId="8" fillId="2" borderId="0" xfId="0" applyNumberFormat="1" applyFont="1" applyFill="1" applyAlignment="1" applyProtection="1">
      <alignment horizontal="center" vertical="top" wrapText="1"/>
      <protection locked="0"/>
    </xf>
    <xf numFmtId="1" fontId="7" fillId="2" borderId="11" xfId="0" applyNumberFormat="1" applyFont="1" applyFill="1" applyBorder="1" applyAlignment="1" applyProtection="1">
      <alignment horizontal="center" vertical="center" wrapText="1"/>
      <protection locked="0"/>
    </xf>
    <xf numFmtId="1" fontId="3" fillId="2" borderId="0" xfId="0" applyNumberFormat="1" applyFont="1" applyFill="1" applyAlignment="1">
      <alignment vertical="center" wrapText="1"/>
    </xf>
    <xf numFmtId="1" fontId="4" fillId="2" borderId="0" xfId="0" applyNumberFormat="1" applyFont="1" applyFill="1" applyAlignment="1" applyProtection="1">
      <alignment vertical="center" wrapText="1"/>
      <protection locked="0"/>
    </xf>
    <xf numFmtId="1" fontId="3" fillId="2" borderId="0" xfId="0" applyNumberFormat="1" applyFont="1" applyFill="1" applyAlignment="1" applyProtection="1">
      <alignment vertical="center" wrapText="1"/>
      <protection locked="0"/>
    </xf>
    <xf numFmtId="2" fontId="3" fillId="2" borderId="0" xfId="0" applyNumberFormat="1" applyFont="1" applyFill="1" applyAlignment="1">
      <alignment vertical="center" wrapText="1"/>
    </xf>
    <xf numFmtId="1" fontId="16" fillId="2" borderId="1" xfId="0" applyNumberFormat="1" applyFont="1" applyFill="1" applyBorder="1">
      <alignment vertical="top" wrapText="1"/>
    </xf>
    <xf numFmtId="1" fontId="7" fillId="2" borderId="1" xfId="0" applyNumberFormat="1" applyFont="1" applyFill="1" applyBorder="1" applyAlignment="1" applyProtection="1">
      <alignment horizontal="center" vertical="center" wrapText="1"/>
      <protection locked="0"/>
    </xf>
    <xf numFmtId="1" fontId="16" fillId="2" borderId="1" xfId="0" applyNumberFormat="1" applyFont="1" applyFill="1" applyBorder="1" applyProtection="1">
      <alignment vertical="top" wrapText="1"/>
      <protection locked="0"/>
    </xf>
    <xf numFmtId="2" fontId="11" fillId="2" borderId="0" xfId="0" applyNumberFormat="1" applyFont="1" applyFill="1" applyProtection="1">
      <alignment vertical="top" wrapText="1"/>
      <protection locked="0"/>
    </xf>
    <xf numFmtId="1" fontId="11" fillId="2" borderId="0" xfId="0" applyNumberFormat="1" applyFont="1" applyFill="1" applyProtection="1">
      <alignment vertical="top" wrapText="1"/>
      <protection locked="0"/>
    </xf>
    <xf numFmtId="1" fontId="7" fillId="2" borderId="0" xfId="0" applyNumberFormat="1" applyFont="1" applyFill="1" applyAlignment="1" applyProtection="1">
      <alignment vertical="center"/>
      <protection locked="0"/>
    </xf>
    <xf numFmtId="1" fontId="16" fillId="2" borderId="1" xfId="0" applyNumberFormat="1" applyFont="1" applyFill="1" applyBorder="1" applyAlignment="1" applyProtection="1">
      <alignment vertical="center" wrapText="1"/>
      <protection locked="0"/>
    </xf>
    <xf numFmtId="0" fontId="16" fillId="2" borderId="1" xfId="0" applyFont="1" applyFill="1" applyBorder="1" applyProtection="1">
      <alignment vertical="top" wrapText="1"/>
      <protection locked="0"/>
    </xf>
    <xf numFmtId="0" fontId="11" fillId="2" borderId="0" xfId="0" applyFont="1" applyFill="1">
      <alignment vertical="top" wrapText="1"/>
    </xf>
    <xf numFmtId="0" fontId="29" fillId="2" borderId="0" xfId="0" applyFont="1" applyFill="1">
      <alignment vertical="top" wrapText="1"/>
    </xf>
    <xf numFmtId="1" fontId="11" fillId="2" borderId="0" xfId="0" applyNumberFormat="1" applyFont="1" applyFill="1">
      <alignment vertical="top" wrapText="1"/>
    </xf>
    <xf numFmtId="1" fontId="29" fillId="2" borderId="0" xfId="0" applyNumberFormat="1" applyFont="1" applyFill="1">
      <alignment vertical="top" wrapText="1"/>
    </xf>
    <xf numFmtId="1" fontId="18" fillId="2" borderId="2" xfId="0" applyNumberFormat="1" applyFont="1" applyFill="1" applyBorder="1" applyAlignment="1" applyProtection="1">
      <alignment horizontal="center" vertical="center" wrapText="1"/>
      <protection locked="0"/>
    </xf>
    <xf numFmtId="1" fontId="17" fillId="2" borderId="0" xfId="0" applyNumberFormat="1" applyFont="1" applyFill="1" applyAlignment="1" applyProtection="1">
      <alignment vertical="center"/>
      <protection locked="0"/>
    </xf>
    <xf numFmtId="1" fontId="16" fillId="2" borderId="1" xfId="0" applyNumberFormat="1" applyFont="1" applyFill="1" applyBorder="1" applyAlignment="1" applyProtection="1">
      <alignment horizontal="right" vertical="center"/>
      <protection locked="0"/>
    </xf>
    <xf numFmtId="1" fontId="16" fillId="2" borderId="1" xfId="0" applyNumberFormat="1" applyFont="1" applyFill="1" applyBorder="1" applyAlignment="1" applyProtection="1">
      <alignment vertical="center"/>
      <protection locked="0"/>
    </xf>
    <xf numFmtId="1" fontId="16" fillId="2" borderId="0" xfId="0" applyNumberFormat="1" applyFont="1" applyFill="1" applyAlignment="1" applyProtection="1">
      <alignment vertical="center"/>
      <protection locked="0"/>
    </xf>
    <xf numFmtId="2" fontId="16" fillId="2" borderId="0" xfId="0" applyNumberFormat="1" applyFont="1" applyFill="1" applyAlignment="1" applyProtection="1">
      <alignment vertical="center"/>
      <protection locked="0"/>
    </xf>
    <xf numFmtId="9" fontId="16" fillId="2" borderId="0" xfId="0" applyNumberFormat="1" applyFont="1" applyFill="1" applyAlignment="1">
      <alignment vertical="center"/>
    </xf>
    <xf numFmtId="0" fontId="16" fillId="2" borderId="1" xfId="0" applyFont="1" applyFill="1" applyBorder="1" applyAlignment="1" applyProtection="1">
      <alignment horizontal="right" vertical="center"/>
      <protection locked="0"/>
    </xf>
    <xf numFmtId="0" fontId="16" fillId="0" borderId="1" xfId="0" applyFont="1" applyFill="1" applyBorder="1" applyAlignment="1">
      <alignment vertical="center"/>
    </xf>
    <xf numFmtId="1" fontId="16" fillId="2" borderId="1" xfId="0" applyNumberFormat="1" applyFont="1" applyFill="1" applyBorder="1" applyAlignment="1" applyProtection="1">
      <alignment horizontal="right" vertical="center" wrapText="1"/>
      <protection locked="0"/>
    </xf>
    <xf numFmtId="1" fontId="16" fillId="2" borderId="0" xfId="0" applyNumberFormat="1" applyFont="1" applyFill="1" applyAlignment="1">
      <alignment vertical="center" wrapText="1"/>
    </xf>
    <xf numFmtId="2" fontId="16" fillId="2" borderId="1" xfId="0" applyNumberFormat="1" applyFont="1" applyFill="1" applyBorder="1" applyProtection="1">
      <alignment vertical="top" wrapText="1"/>
      <protection locked="0"/>
    </xf>
    <xf numFmtId="2" fontId="18" fillId="2" borderId="0" xfId="0" applyNumberFormat="1" applyFont="1" applyFill="1" applyAlignment="1">
      <alignment vertical="center"/>
    </xf>
    <xf numFmtId="0" fontId="16" fillId="2" borderId="0" xfId="0" applyFont="1" applyFill="1" applyAlignment="1">
      <alignment vertical="center" wrapText="1"/>
    </xf>
    <xf numFmtId="1" fontId="18" fillId="2" borderId="1" xfId="0" applyNumberFormat="1" applyFont="1" applyFill="1" applyBorder="1" applyAlignment="1" applyProtection="1">
      <alignment horizontal="center" vertical="center" wrapText="1"/>
      <protection locked="0"/>
    </xf>
    <xf numFmtId="1" fontId="18" fillId="2" borderId="11" xfId="0" applyNumberFormat="1" applyFont="1" applyFill="1" applyBorder="1" applyAlignment="1" applyProtection="1">
      <alignment horizontal="center" vertical="center" wrapText="1"/>
      <protection locked="0"/>
    </xf>
    <xf numFmtId="0" fontId="31" fillId="2" borderId="0" xfId="0" applyFont="1" applyFill="1" applyBorder="1" applyAlignment="1"/>
    <xf numFmtId="1" fontId="31" fillId="2" borderId="0" xfId="0" applyNumberFormat="1" applyFont="1" applyFill="1" applyBorder="1" applyAlignment="1"/>
    <xf numFmtId="0" fontId="12" fillId="2" borderId="0" xfId="0" applyFont="1" applyFill="1">
      <alignment vertical="top" wrapText="1"/>
    </xf>
    <xf numFmtId="0" fontId="7" fillId="2" borderId="8" xfId="0" applyFont="1" applyFill="1" applyBorder="1" applyAlignment="1">
      <alignment horizontal="center" vertical="center" wrapText="1"/>
    </xf>
    <xf numFmtId="1" fontId="5" fillId="2" borderId="5" xfId="0" applyNumberFormat="1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1" fontId="4" fillId="2" borderId="7" xfId="0" applyNumberFormat="1" applyFont="1" applyFill="1" applyBorder="1" applyAlignment="1">
      <alignment horizontal="center" vertical="center" wrapText="1"/>
    </xf>
    <xf numFmtId="0" fontId="3" fillId="2" borderId="34" xfId="0" applyFont="1" applyFill="1" applyBorder="1" applyAlignment="1">
      <alignment horizontal="center" vertical="center" wrapText="1"/>
    </xf>
    <xf numFmtId="0" fontId="3" fillId="2" borderId="35" xfId="0" applyFont="1" applyFill="1" applyBorder="1" applyAlignment="1">
      <alignment horizontal="center" vertical="center" wrapText="1"/>
    </xf>
    <xf numFmtId="1" fontId="3" fillId="2" borderId="35" xfId="0" applyNumberFormat="1" applyFont="1" applyFill="1" applyBorder="1" applyAlignment="1">
      <alignment horizontal="center" vertical="center" wrapText="1"/>
    </xf>
    <xf numFmtId="1" fontId="8" fillId="2" borderId="1" xfId="0" applyNumberFormat="1" applyFont="1" applyFill="1" applyBorder="1" applyProtection="1">
      <alignment vertical="top" wrapText="1"/>
      <protection locked="0"/>
    </xf>
    <xf numFmtId="0" fontId="18" fillId="2" borderId="0" xfId="0" applyFont="1" applyFill="1" applyAlignment="1" applyProtection="1">
      <alignment vertical="center"/>
      <protection locked="0"/>
    </xf>
    <xf numFmtId="2" fontId="3" fillId="2" borderId="0" xfId="0" applyNumberFormat="1" applyFont="1" applyFill="1" applyAlignment="1" applyProtection="1">
      <alignment vertical="center"/>
      <protection locked="0"/>
    </xf>
    <xf numFmtId="1" fontId="16" fillId="2" borderId="0" xfId="0" applyNumberFormat="1" applyFont="1" applyFill="1" applyAlignment="1">
      <alignment horizontal="center" vertical="center"/>
    </xf>
    <xf numFmtId="0" fontId="8" fillId="0" borderId="1" xfId="0" applyFont="1" applyBorder="1" applyAlignment="1">
      <alignment horizontal="center"/>
    </xf>
    <xf numFmtId="1" fontId="8" fillId="0" borderId="1" xfId="0" applyNumberFormat="1" applyFont="1" applyBorder="1" applyAlignment="1"/>
    <xf numFmtId="0" fontId="18" fillId="3" borderId="1" xfId="0" applyFont="1" applyFill="1" applyBorder="1" applyAlignment="1">
      <alignment vertical="center"/>
    </xf>
    <xf numFmtId="1" fontId="7" fillId="3" borderId="1" xfId="0" applyNumberFormat="1" applyFont="1" applyFill="1" applyBorder="1" applyAlignment="1"/>
    <xf numFmtId="2" fontId="7" fillId="3" borderId="1" xfId="0" applyNumberFormat="1" applyFont="1" applyFill="1" applyBorder="1" applyAlignment="1" applyProtection="1">
      <alignment horizontal="right" vertical="center" wrapText="1"/>
    </xf>
    <xf numFmtId="2" fontId="18" fillId="2" borderId="1" xfId="0" applyNumberFormat="1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4" fillId="2" borderId="36" xfId="0" applyFont="1" applyFill="1" applyBorder="1" applyAlignment="1">
      <alignment horizontal="center" vertical="center" wrapText="1"/>
    </xf>
    <xf numFmtId="0" fontId="16" fillId="2" borderId="0" xfId="0" applyFont="1" applyFill="1" applyBorder="1" applyAlignment="1">
      <alignment vertical="center"/>
    </xf>
    <xf numFmtId="0" fontId="16" fillId="2" borderId="0" xfId="0" applyFont="1" applyFill="1" applyBorder="1" applyAlignment="1">
      <alignment horizontal="center" vertical="center"/>
    </xf>
    <xf numFmtId="2" fontId="16" fillId="2" borderId="0" xfId="0" applyNumberFormat="1" applyFont="1" applyFill="1" applyBorder="1" applyAlignment="1">
      <alignment vertical="center"/>
    </xf>
    <xf numFmtId="0" fontId="18" fillId="2" borderId="0" xfId="0" applyFont="1" applyFill="1" applyBorder="1" applyAlignment="1">
      <alignment vertical="center" wrapText="1"/>
    </xf>
    <xf numFmtId="0" fontId="8" fillId="2" borderId="0" xfId="0" applyFont="1" applyFill="1" applyAlignment="1" applyProtection="1">
      <alignment vertical="center" wrapText="1"/>
      <protection locked="0"/>
    </xf>
    <xf numFmtId="0" fontId="18" fillId="2" borderId="1" xfId="0" applyFont="1" applyFill="1" applyBorder="1" applyAlignment="1">
      <alignment horizontal="center" vertical="center"/>
    </xf>
    <xf numFmtId="1" fontId="18" fillId="2" borderId="1" xfId="0" applyNumberFormat="1" applyFont="1" applyFill="1" applyBorder="1" applyAlignment="1">
      <alignment horizontal="center" vertical="center"/>
    </xf>
    <xf numFmtId="0" fontId="32" fillId="2" borderId="1" xfId="0" applyFont="1" applyFill="1" applyBorder="1" applyAlignment="1" applyProtection="1">
      <alignment horizontal="center" vertical="center"/>
      <protection locked="0"/>
    </xf>
    <xf numFmtId="0" fontId="32" fillId="2" borderId="1" xfId="0" applyFont="1" applyFill="1" applyBorder="1" applyAlignment="1" applyProtection="1">
      <alignment vertical="center"/>
      <protection locked="0"/>
    </xf>
    <xf numFmtId="0" fontId="32" fillId="2" borderId="1" xfId="0" applyNumberFormat="1" applyFont="1" applyFill="1" applyBorder="1" applyAlignment="1" applyProtection="1">
      <alignment vertical="center"/>
      <protection locked="0"/>
    </xf>
    <xf numFmtId="0" fontId="18" fillId="2" borderId="1" xfId="0" applyFont="1" applyFill="1" applyBorder="1" applyAlignment="1" applyProtection="1">
      <alignment horizontal="center" vertical="center"/>
      <protection locked="0"/>
    </xf>
    <xf numFmtId="0" fontId="18" fillId="2" borderId="1" xfId="0" applyFont="1" applyFill="1" applyBorder="1" applyAlignment="1" applyProtection="1">
      <alignment vertical="center"/>
      <protection locked="0"/>
    </xf>
    <xf numFmtId="0" fontId="18" fillId="2" borderId="0" xfId="0" applyFont="1" applyFill="1" applyProtection="1">
      <alignment vertical="top" wrapText="1"/>
      <protection locked="0"/>
    </xf>
    <xf numFmtId="0" fontId="18" fillId="2" borderId="1" xfId="0" applyFont="1" applyFill="1" applyBorder="1" applyAlignment="1">
      <alignment vertical="center"/>
    </xf>
    <xf numFmtId="0" fontId="16" fillId="2" borderId="1" xfId="0" applyFont="1" applyFill="1" applyBorder="1" applyAlignment="1" applyProtection="1">
      <alignment vertical="center"/>
      <protection locked="0"/>
    </xf>
    <xf numFmtId="0" fontId="18" fillId="2" borderId="0" xfId="0" applyFont="1" applyFill="1" applyAlignment="1" applyProtection="1">
      <alignment horizontal="center" vertical="top" wrapText="1"/>
      <protection locked="0"/>
    </xf>
    <xf numFmtId="1" fontId="18" fillId="2" borderId="1" xfId="0" applyNumberFormat="1" applyFont="1" applyFill="1" applyBorder="1" applyAlignment="1" applyProtection="1">
      <alignment horizontal="right" vertical="center"/>
      <protection locked="0"/>
    </xf>
    <xf numFmtId="2" fontId="18" fillId="2" borderId="1" xfId="56" applyNumberFormat="1" applyFont="1" applyFill="1" applyBorder="1" applyAlignment="1" applyProtection="1">
      <alignment horizontal="right" vertical="center" wrapText="1"/>
    </xf>
    <xf numFmtId="0" fontId="18" fillId="2" borderId="1" xfId="56" applyFont="1" applyFill="1" applyBorder="1" applyAlignment="1" applyProtection="1">
      <alignment horizontal="center" vertical="top" wrapText="1"/>
      <protection locked="0"/>
    </xf>
    <xf numFmtId="1" fontId="18" fillId="2" borderId="14" xfId="0" applyNumberFormat="1" applyFont="1" applyFill="1" applyBorder="1" applyAlignment="1" applyProtection="1">
      <alignment horizontal="center" vertical="center" wrapText="1"/>
      <protection locked="0"/>
    </xf>
    <xf numFmtId="2" fontId="18" fillId="2" borderId="2" xfId="0" applyNumberFormat="1" applyFont="1" applyFill="1" applyBorder="1" applyAlignment="1" applyProtection="1">
      <alignment horizontal="center" vertical="center" wrapText="1"/>
      <protection locked="0"/>
    </xf>
    <xf numFmtId="2" fontId="16" fillId="2" borderId="1" xfId="0" applyNumberFormat="1" applyFont="1" applyFill="1" applyBorder="1" applyAlignment="1" applyProtection="1">
      <alignment horizontal="right" vertical="top" wrapText="1"/>
      <protection locked="0"/>
    </xf>
    <xf numFmtId="0" fontId="16" fillId="2" borderId="1" xfId="0" applyFont="1" applyFill="1" applyBorder="1" applyAlignment="1" applyProtection="1">
      <alignment horizontal="center" vertical="top" wrapText="1"/>
      <protection locked="0"/>
    </xf>
    <xf numFmtId="1" fontId="16" fillId="2" borderId="0" xfId="0" applyNumberFormat="1" applyFont="1" applyFill="1" applyAlignment="1" applyProtection="1">
      <alignment horizontal="center" vertical="top" wrapText="1"/>
      <protection locked="0"/>
    </xf>
    <xf numFmtId="2" fontId="16" fillId="2" borderId="0" xfId="0" applyNumberFormat="1" applyFont="1" applyFill="1" applyAlignment="1" applyProtection="1">
      <alignment horizontal="center" vertical="top" wrapText="1"/>
      <protection locked="0"/>
    </xf>
    <xf numFmtId="0" fontId="27" fillId="2" borderId="1" xfId="59" applyFont="1" applyFill="1" applyBorder="1" applyAlignment="1">
      <alignment horizontal="right"/>
    </xf>
    <xf numFmtId="1" fontId="16" fillId="2" borderId="1" xfId="0" applyNumberFormat="1" applyFont="1" applyFill="1" applyBorder="1" applyAlignment="1" applyProtection="1">
      <alignment horizontal="right" vertical="top" wrapText="1"/>
      <protection locked="0"/>
    </xf>
    <xf numFmtId="0" fontId="18" fillId="2" borderId="1" xfId="0" applyFont="1" applyFill="1" applyBorder="1" applyAlignment="1" applyProtection="1">
      <alignment horizontal="center" vertical="top" wrapText="1"/>
      <protection locked="0"/>
    </xf>
    <xf numFmtId="0" fontId="18" fillId="2" borderId="1" xfId="0" applyFont="1" applyFill="1" applyBorder="1" applyProtection="1">
      <alignment vertical="top" wrapText="1"/>
      <protection locked="0"/>
    </xf>
    <xf numFmtId="1" fontId="18" fillId="2" borderId="1" xfId="0" applyNumberFormat="1" applyFont="1" applyFill="1" applyBorder="1" applyAlignment="1" applyProtection="1">
      <alignment horizontal="right" vertical="top" wrapText="1"/>
      <protection locked="0"/>
    </xf>
    <xf numFmtId="2" fontId="18" fillId="2" borderId="1" xfId="0" applyNumberFormat="1" applyFont="1" applyFill="1" applyBorder="1" applyAlignment="1" applyProtection="1">
      <alignment horizontal="right" vertical="top" wrapText="1"/>
      <protection locked="0"/>
    </xf>
    <xf numFmtId="1" fontId="16" fillId="2" borderId="18" xfId="0" applyNumberFormat="1" applyFont="1" applyFill="1" applyBorder="1" applyAlignment="1">
      <alignment vertical="center"/>
    </xf>
    <xf numFmtId="0" fontId="16" fillId="2" borderId="0" xfId="0" applyFont="1" applyFill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2" fontId="17" fillId="2" borderId="0" xfId="0" applyNumberFormat="1" applyFont="1" applyFill="1" applyAlignment="1" applyProtection="1">
      <alignment vertical="center"/>
      <protection locked="0"/>
    </xf>
    <xf numFmtId="2" fontId="8" fillId="2" borderId="1" xfId="0" applyNumberFormat="1" applyFont="1" applyFill="1" applyBorder="1" applyAlignment="1" applyProtection="1">
      <alignment vertical="center"/>
      <protection locked="0"/>
    </xf>
    <xf numFmtId="1" fontId="28" fillId="2" borderId="1" xfId="0" applyNumberFormat="1" applyFont="1" applyFill="1" applyBorder="1" applyAlignment="1">
      <alignment vertical="center"/>
    </xf>
    <xf numFmtId="1" fontId="4" fillId="2" borderId="1" xfId="0" applyNumberFormat="1" applyFont="1" applyFill="1" applyBorder="1" applyAlignment="1">
      <alignment horizontal="center" vertical="center"/>
    </xf>
    <xf numFmtId="1" fontId="27" fillId="2" borderId="1" xfId="0" applyNumberFormat="1" applyFont="1" applyFill="1" applyBorder="1" applyAlignment="1">
      <alignment horizontal="right" vertical="center"/>
    </xf>
    <xf numFmtId="1" fontId="16" fillId="2" borderId="1" xfId="0" applyNumberFormat="1" applyFont="1" applyFill="1" applyBorder="1" applyAlignment="1">
      <alignment horizontal="right" vertical="center"/>
    </xf>
    <xf numFmtId="2" fontId="18" fillId="2" borderId="1" xfId="58" applyNumberFormat="1" applyFont="1" applyFill="1" applyBorder="1" applyAlignment="1">
      <alignment vertical="center"/>
    </xf>
    <xf numFmtId="0" fontId="18" fillId="2" borderId="1" xfId="0" applyFont="1" applyFill="1" applyBorder="1" applyAlignment="1">
      <alignment horizontal="center" vertical="center"/>
    </xf>
    <xf numFmtId="1" fontId="7" fillId="2" borderId="1" xfId="0" applyNumberFormat="1" applyFont="1" applyFill="1" applyBorder="1" applyProtection="1">
      <alignment vertical="top" wrapText="1"/>
      <protection locked="0"/>
    </xf>
    <xf numFmtId="2" fontId="18" fillId="2" borderId="1" xfId="0" applyNumberFormat="1" applyFont="1" applyFill="1" applyBorder="1" applyProtection="1">
      <alignment vertical="top" wrapText="1"/>
      <protection locked="0"/>
    </xf>
    <xf numFmtId="1" fontId="18" fillId="2" borderId="1" xfId="0" applyNumberFormat="1" applyFont="1" applyFill="1" applyBorder="1">
      <alignment vertical="top" wrapText="1"/>
    </xf>
    <xf numFmtId="0" fontId="18" fillId="2" borderId="1" xfId="0" applyFont="1" applyFill="1" applyBorder="1" applyAlignment="1">
      <alignment horizontal="center" vertical="center"/>
    </xf>
    <xf numFmtId="1" fontId="18" fillId="2" borderId="1" xfId="0" applyNumberFormat="1" applyFont="1" applyFill="1" applyBorder="1" applyAlignment="1">
      <alignment horizontal="center" vertical="center"/>
    </xf>
    <xf numFmtId="1" fontId="18" fillId="2" borderId="1" xfId="0" applyNumberFormat="1" applyFont="1" applyFill="1" applyBorder="1" applyAlignment="1">
      <alignment vertical="center" wrapText="1"/>
    </xf>
    <xf numFmtId="0" fontId="4" fillId="2" borderId="0" xfId="0" applyFont="1" applyFill="1">
      <alignment vertical="top" wrapText="1"/>
    </xf>
    <xf numFmtId="0" fontId="4" fillId="2" borderId="30" xfId="0" applyFont="1" applyFill="1" applyBorder="1" applyAlignment="1">
      <alignment horizontal="center" vertical="center" wrapText="1"/>
    </xf>
    <xf numFmtId="0" fontId="8" fillId="2" borderId="1" xfId="0" applyFont="1" applyFill="1" applyBorder="1" applyProtection="1">
      <alignment vertical="top" wrapText="1"/>
      <protection locked="0"/>
    </xf>
    <xf numFmtId="1" fontId="33" fillId="2" borderId="0" xfId="0" applyNumberFormat="1" applyFont="1" applyFill="1" applyAlignment="1" applyProtection="1">
      <alignment horizontal="right" vertical="center"/>
      <protection locked="0"/>
    </xf>
    <xf numFmtId="1" fontId="33" fillId="2" borderId="0" xfId="0" applyNumberFormat="1" applyFont="1" applyFill="1" applyAlignment="1" applyProtection="1">
      <alignment vertical="center"/>
      <protection locked="0"/>
    </xf>
    <xf numFmtId="2" fontId="33" fillId="2" borderId="0" xfId="0" applyNumberFormat="1" applyFont="1" applyFill="1" applyAlignment="1" applyProtection="1">
      <alignment horizontal="right" vertical="center"/>
      <protection locked="0"/>
    </xf>
    <xf numFmtId="2" fontId="33" fillId="2" borderId="0" xfId="0" applyNumberFormat="1" applyFont="1" applyFill="1" applyAlignment="1" applyProtection="1">
      <alignment vertical="center"/>
      <protection locked="0"/>
    </xf>
    <xf numFmtId="0" fontId="16" fillId="2" borderId="0" xfId="0" applyFont="1" applyFill="1" applyAlignment="1" applyProtection="1">
      <alignment horizontal="right" vertical="top" wrapText="1"/>
      <protection locked="0"/>
    </xf>
    <xf numFmtId="0" fontId="18" fillId="2" borderId="0" xfId="0" applyFont="1" applyFill="1" applyAlignment="1" applyProtection="1">
      <alignment horizontal="right" vertical="top" wrapText="1"/>
      <protection locked="0"/>
    </xf>
    <xf numFmtId="16" fontId="7" fillId="2" borderId="0" xfId="0" applyNumberFormat="1" applyFont="1" applyFill="1" applyProtection="1">
      <alignment vertical="top" wrapText="1"/>
      <protection locked="0"/>
    </xf>
    <xf numFmtId="0" fontId="7" fillId="2" borderId="0" xfId="0" applyFont="1" applyFill="1" applyAlignment="1" applyProtection="1">
      <alignment horizontal="right" vertical="top" wrapText="1"/>
      <protection locked="0"/>
    </xf>
    <xf numFmtId="2" fontId="7" fillId="2" borderId="0" xfId="0" applyNumberFormat="1" applyFont="1" applyFill="1" applyAlignment="1" applyProtection="1">
      <alignment horizontal="center" vertical="top" wrapText="1"/>
      <protection locked="0"/>
    </xf>
    <xf numFmtId="2" fontId="17" fillId="2" borderId="0" xfId="0" applyNumberFormat="1" applyFont="1" applyFill="1" applyAlignment="1" applyProtection="1">
      <alignment horizontal="right" vertical="center"/>
      <protection locked="0"/>
    </xf>
    <xf numFmtId="16" fontId="16" fillId="2" borderId="0" xfId="0" applyNumberFormat="1" applyFont="1" applyFill="1" applyProtection="1">
      <alignment vertical="top" wrapText="1"/>
      <protection locked="0"/>
    </xf>
    <xf numFmtId="0" fontId="36" fillId="2" borderId="0" xfId="0" applyFont="1" applyFill="1" applyAlignment="1" applyProtection="1">
      <alignment horizontal="right" vertical="top" wrapText="1"/>
      <protection locked="0"/>
    </xf>
    <xf numFmtId="0" fontId="18" fillId="2" borderId="1" xfId="0" applyFont="1" applyFill="1" applyBorder="1" applyAlignment="1">
      <alignment horizontal="center" vertical="center"/>
    </xf>
    <xf numFmtId="1" fontId="18" fillId="2" borderId="1" xfId="0" applyNumberFormat="1" applyFont="1" applyFill="1" applyBorder="1" applyAlignment="1">
      <alignment horizontal="center" vertical="center"/>
    </xf>
    <xf numFmtId="1" fontId="28" fillId="2" borderId="1" xfId="0" applyNumberFormat="1" applyFont="1" applyFill="1" applyBorder="1" applyAlignment="1">
      <alignment horizontal="center" vertical="center"/>
    </xf>
    <xf numFmtId="166" fontId="16" fillId="2" borderId="0" xfId="0" applyNumberFormat="1" applyFont="1" applyFill="1" applyProtection="1">
      <alignment vertical="top" wrapText="1"/>
      <protection locked="0"/>
    </xf>
    <xf numFmtId="0" fontId="18" fillId="2" borderId="1" xfId="0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 wrapText="1"/>
    </xf>
    <xf numFmtId="1" fontId="18" fillId="2" borderId="1" xfId="0" applyNumberFormat="1" applyFont="1" applyFill="1" applyBorder="1" applyAlignment="1">
      <alignment horizontal="center" vertical="center"/>
    </xf>
    <xf numFmtId="1" fontId="18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0" xfId="0" applyFont="1" applyFill="1" applyAlignment="1">
      <alignment horizontal="center" vertical="top" wrapText="1"/>
    </xf>
    <xf numFmtId="0" fontId="33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16" fontId="16" fillId="2" borderId="0" xfId="0" applyNumberFormat="1" applyFont="1" applyFill="1" applyAlignment="1">
      <alignment vertical="center"/>
    </xf>
    <xf numFmtId="16" fontId="27" fillId="2" borderId="0" xfId="0" applyNumberFormat="1" applyFont="1" applyFill="1" applyAlignment="1">
      <alignment vertical="center"/>
    </xf>
    <xf numFmtId="0" fontId="18" fillId="2" borderId="0" xfId="0" applyFont="1" applyFill="1" applyAlignment="1">
      <alignment horizontal="center" vertical="center" wrapText="1"/>
    </xf>
    <xf numFmtId="1" fontId="18" fillId="2" borderId="0" xfId="0" applyNumberFormat="1" applyFont="1" applyFill="1" applyAlignment="1">
      <alignment horizontal="center" vertical="center" wrapText="1"/>
    </xf>
    <xf numFmtId="1" fontId="16" fillId="2" borderId="0" xfId="0" applyNumberFormat="1" applyFont="1" applyFill="1" applyAlignment="1" applyProtection="1">
      <alignment horizontal="right" vertical="top" wrapText="1"/>
      <protection locked="0"/>
    </xf>
    <xf numFmtId="2" fontId="12" fillId="2" borderId="0" xfId="0" applyNumberFormat="1" applyFont="1" applyFill="1">
      <alignment vertical="top" wrapText="1"/>
    </xf>
    <xf numFmtId="0" fontId="18" fillId="2" borderId="1" xfId="0" applyFont="1" applyFill="1" applyBorder="1" applyAlignment="1">
      <alignment horizontal="center" vertical="center"/>
    </xf>
    <xf numFmtId="1" fontId="18" fillId="2" borderId="1" xfId="0" applyNumberFormat="1" applyFont="1" applyFill="1" applyBorder="1" applyAlignment="1">
      <alignment horizontal="center" vertical="center"/>
    </xf>
    <xf numFmtId="0" fontId="8" fillId="2" borderId="0" xfId="0" applyNumberFormat="1" applyFont="1" applyFill="1" applyAlignment="1">
      <alignment vertical="center"/>
    </xf>
    <xf numFmtId="0" fontId="8" fillId="2" borderId="0" xfId="0" applyNumberFormat="1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/>
    </xf>
    <xf numFmtId="0" fontId="4" fillId="2" borderId="0" xfId="0" applyFont="1" applyFill="1" applyAlignment="1">
      <alignment vertical="center"/>
    </xf>
    <xf numFmtId="0" fontId="26" fillId="2" borderId="0" xfId="0" applyFont="1" applyFill="1" applyBorder="1" applyAlignment="1">
      <alignment horizontal="center" vertical="center"/>
    </xf>
    <xf numFmtId="0" fontId="38" fillId="2" borderId="0" xfId="0" applyFont="1" applyFill="1" applyBorder="1" applyAlignment="1">
      <alignment horizontal="center" vertical="center"/>
    </xf>
    <xf numFmtId="0" fontId="34" fillId="2" borderId="1" xfId="0" applyFont="1" applyFill="1" applyBorder="1" applyAlignment="1">
      <alignment vertical="center"/>
    </xf>
    <xf numFmtId="0" fontId="35" fillId="2" borderId="1" xfId="0" applyFont="1" applyFill="1" applyBorder="1" applyAlignment="1">
      <alignment horizontal="center"/>
    </xf>
    <xf numFmtId="0" fontId="35" fillId="2" borderId="1" xfId="0" applyFont="1" applyFill="1" applyBorder="1" applyAlignment="1">
      <alignment horizontal="left"/>
    </xf>
    <xf numFmtId="0" fontId="40" fillId="2" borderId="1" xfId="0" applyFont="1" applyFill="1" applyBorder="1" applyAlignment="1">
      <alignment horizontal="center"/>
    </xf>
    <xf numFmtId="0" fontId="40" fillId="2" borderId="1" xfId="0" applyFont="1" applyFill="1" applyBorder="1" applyAlignment="1">
      <alignment horizontal="left"/>
    </xf>
    <xf numFmtId="0" fontId="40" fillId="2" borderId="1" xfId="0" applyFont="1" applyFill="1" applyBorder="1" applyAlignment="1">
      <alignment horizontal="right"/>
    </xf>
    <xf numFmtId="0" fontId="35" fillId="2" borderId="1" xfId="0" applyFont="1" applyFill="1" applyBorder="1" applyAlignment="1">
      <alignment horizontal="right"/>
    </xf>
    <xf numFmtId="0" fontId="39" fillId="2" borderId="0" xfId="0" applyFont="1" applyFill="1" applyAlignment="1"/>
    <xf numFmtId="0" fontId="35" fillId="2" borderId="0" xfId="0" applyFont="1" applyFill="1" applyAlignment="1">
      <alignment horizontal="center" vertical="center"/>
    </xf>
    <xf numFmtId="0" fontId="33" fillId="2" borderId="0" xfId="0" applyFont="1" applyFill="1" applyAlignment="1"/>
    <xf numFmtId="1" fontId="18" fillId="2" borderId="0" xfId="0" applyNumberFormat="1" applyFont="1" applyFill="1" applyAlignment="1" applyProtection="1">
      <alignment vertical="center"/>
      <protection locked="0"/>
    </xf>
    <xf numFmtId="2" fontId="18" fillId="2" borderId="0" xfId="0" applyNumberFormat="1" applyFont="1" applyFill="1" applyAlignment="1" applyProtection="1">
      <alignment vertical="center"/>
      <protection locked="0"/>
    </xf>
    <xf numFmtId="1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1" fontId="16" fillId="2" borderId="0" xfId="0" applyNumberFormat="1" applyFont="1" applyFill="1" applyBorder="1" applyAlignment="1" applyProtection="1">
      <alignment vertical="center"/>
      <protection locked="0"/>
    </xf>
    <xf numFmtId="2" fontId="16" fillId="2" borderId="0" xfId="56" applyNumberFormat="1" applyFont="1" applyFill="1" applyBorder="1" applyAlignment="1" applyProtection="1">
      <alignment horizontal="right" vertical="center" wrapText="1"/>
    </xf>
    <xf numFmtId="0" fontId="16" fillId="2" borderId="1" xfId="0" applyFont="1" applyFill="1" applyBorder="1" applyAlignment="1" applyProtection="1">
      <alignment horizontal="center" vertical="center"/>
      <protection locked="0"/>
    </xf>
    <xf numFmtId="1" fontId="18" fillId="2" borderId="1" xfId="56" applyNumberFormat="1" applyFont="1" applyFill="1" applyBorder="1" applyAlignment="1" applyProtection="1">
      <alignment horizontal="center" vertical="center" wrapText="1"/>
      <protection locked="0"/>
    </xf>
    <xf numFmtId="0" fontId="18" fillId="2" borderId="1" xfId="0" applyFont="1" applyFill="1" applyBorder="1" applyAlignment="1">
      <alignment horizontal="center" vertical="center"/>
    </xf>
    <xf numFmtId="1" fontId="18" fillId="2" borderId="1" xfId="0" applyNumberFormat="1" applyFont="1" applyFill="1" applyBorder="1" applyAlignment="1">
      <alignment horizontal="center" vertical="center"/>
    </xf>
    <xf numFmtId="1" fontId="18" fillId="2" borderId="2" xfId="0" applyNumberFormat="1" applyFont="1" applyFill="1" applyBorder="1" applyAlignment="1" applyProtection="1">
      <alignment horizontal="center" vertical="center" wrapText="1"/>
      <protection locked="0"/>
    </xf>
    <xf numFmtId="1" fontId="18" fillId="2" borderId="0" xfId="0" applyNumberFormat="1" applyFont="1" applyFill="1" applyAlignment="1">
      <alignment horizontal="right" vertical="center"/>
    </xf>
    <xf numFmtId="0" fontId="18" fillId="2" borderId="0" xfId="0" applyFont="1" applyFill="1" applyAlignment="1">
      <alignment horizontal="right" vertical="center"/>
    </xf>
    <xf numFmtId="0" fontId="16" fillId="2" borderId="1" xfId="0" applyNumberFormat="1" applyFont="1" applyFill="1" applyBorder="1" applyAlignment="1" applyProtection="1">
      <alignment vertical="center"/>
      <protection locked="0"/>
    </xf>
    <xf numFmtId="1" fontId="4" fillId="2" borderId="0" xfId="0" applyNumberFormat="1" applyFont="1" applyFill="1">
      <alignment vertical="top" wrapText="1"/>
    </xf>
    <xf numFmtId="1" fontId="5" fillId="2" borderId="2" xfId="0" applyNumberFormat="1" applyFont="1" applyFill="1" applyBorder="1" applyAlignment="1" applyProtection="1">
      <alignment horizontal="center" vertical="center" wrapText="1"/>
      <protection locked="0"/>
    </xf>
    <xf numFmtId="1" fontId="5" fillId="2" borderId="15" xfId="0" applyNumberFormat="1" applyFont="1" applyFill="1" applyBorder="1" applyAlignment="1" applyProtection="1">
      <alignment horizontal="center" vertical="center" wrapText="1"/>
      <protection locked="0"/>
    </xf>
    <xf numFmtId="0" fontId="37" fillId="2" borderId="1" xfId="0" applyFont="1" applyFill="1" applyBorder="1" applyAlignment="1">
      <alignment horizontal="center" vertical="center"/>
    </xf>
    <xf numFmtId="0" fontId="37" fillId="2" borderId="1" xfId="0" applyFont="1" applyFill="1" applyBorder="1" applyAlignment="1">
      <alignment vertical="center"/>
    </xf>
    <xf numFmtId="1" fontId="37" fillId="2" borderId="1" xfId="0" applyNumberFormat="1" applyFont="1" applyFill="1" applyBorder="1">
      <alignment vertical="top" wrapText="1"/>
    </xf>
    <xf numFmtId="2" fontId="37" fillId="2" borderId="1" xfId="0" applyNumberFormat="1" applyFont="1" applyFill="1" applyBorder="1">
      <alignment vertical="top" wrapText="1"/>
    </xf>
    <xf numFmtId="1" fontId="5" fillId="2" borderId="1" xfId="0" applyNumberFormat="1" applyFont="1" applyFill="1" applyBorder="1">
      <alignment vertical="top" wrapText="1"/>
    </xf>
    <xf numFmtId="2" fontId="5" fillId="2" borderId="1" xfId="0" applyNumberFormat="1" applyFont="1" applyFill="1" applyBorder="1">
      <alignment vertical="top" wrapText="1"/>
    </xf>
    <xf numFmtId="0" fontId="5" fillId="2" borderId="0" xfId="0" applyFont="1" applyFill="1">
      <alignment vertical="top" wrapText="1"/>
    </xf>
    <xf numFmtId="2" fontId="5" fillId="2" borderId="0" xfId="0" applyNumberFormat="1" applyFont="1" applyFill="1" applyProtection="1">
      <alignment vertical="top" wrapText="1"/>
      <protection locked="0"/>
    </xf>
    <xf numFmtId="2" fontId="5" fillId="2" borderId="0" xfId="0" applyNumberFormat="1" applyFont="1" applyFill="1" applyAlignment="1" applyProtection="1">
      <alignment horizontal="center" vertical="top" wrapText="1"/>
      <protection locked="0"/>
    </xf>
    <xf numFmtId="1" fontId="37" fillId="2" borderId="11" xfId="0" applyNumberFormat="1" applyFont="1" applyFill="1" applyBorder="1">
      <alignment vertical="top" wrapText="1"/>
    </xf>
    <xf numFmtId="1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" fontId="41" fillId="2" borderId="0" xfId="0" applyNumberFormat="1" applyFont="1" applyFill="1">
      <alignment vertical="top" wrapText="1"/>
    </xf>
    <xf numFmtId="0" fontId="18" fillId="2" borderId="1" xfId="0" applyFont="1" applyFill="1" applyBorder="1" applyAlignment="1">
      <alignment horizontal="center" vertical="center"/>
    </xf>
    <xf numFmtId="1" fontId="18" fillId="2" borderId="1" xfId="0" applyNumberFormat="1" applyFont="1" applyFill="1" applyBorder="1" applyAlignment="1">
      <alignment horizontal="center" vertical="center"/>
    </xf>
    <xf numFmtId="0" fontId="8" fillId="2" borderId="0" xfId="0" applyNumberFormat="1" applyFont="1" applyFill="1" applyBorder="1" applyAlignment="1">
      <alignment vertical="center"/>
    </xf>
    <xf numFmtId="0" fontId="8" fillId="2" borderId="0" xfId="0" applyNumberFormat="1" applyFont="1" applyFill="1" applyBorder="1" applyAlignment="1">
      <alignment horizontal="center" vertical="center"/>
    </xf>
    <xf numFmtId="0" fontId="3" fillId="2" borderId="0" xfId="0" applyFont="1" applyFill="1" applyAlignment="1"/>
    <xf numFmtId="0" fontId="4" fillId="2" borderId="1" xfId="0" applyFont="1" applyFill="1" applyBorder="1" applyAlignment="1">
      <alignment horizontal="center" vertical="center" wrapText="1"/>
    </xf>
    <xf numFmtId="0" fontId="37" fillId="2" borderId="41" xfId="0" applyFont="1" applyFill="1" applyBorder="1" applyAlignment="1">
      <alignment horizontal="center" wrapText="1"/>
    </xf>
    <xf numFmtId="0" fontId="37" fillId="2" borderId="40" xfId="0" applyFont="1" applyFill="1" applyBorder="1" applyAlignment="1">
      <alignment horizontal="left" wrapText="1"/>
    </xf>
    <xf numFmtId="0" fontId="37" fillId="2" borderId="40" xfId="0" applyFont="1" applyFill="1" applyBorder="1" applyAlignment="1">
      <alignment horizontal="right" wrapText="1"/>
    </xf>
    <xf numFmtId="0" fontId="37" fillId="2" borderId="41" xfId="0" applyFont="1" applyFill="1" applyBorder="1" applyAlignment="1">
      <alignment horizontal="left" wrapText="1"/>
    </xf>
    <xf numFmtId="0" fontId="5" fillId="2" borderId="40" xfId="0" applyFont="1" applyFill="1" applyBorder="1" applyAlignment="1">
      <alignment horizontal="left" wrapText="1"/>
    </xf>
    <xf numFmtId="0" fontId="5" fillId="2" borderId="40" xfId="0" applyFont="1" applyFill="1" applyBorder="1" applyAlignment="1">
      <alignment horizontal="right" wrapText="1"/>
    </xf>
    <xf numFmtId="0" fontId="37" fillId="2" borderId="48" xfId="0" applyFont="1" applyFill="1" applyBorder="1" applyAlignment="1">
      <alignment horizontal="center" wrapText="1"/>
    </xf>
    <xf numFmtId="0" fontId="37" fillId="2" borderId="49" xfId="0" applyFont="1" applyFill="1" applyBorder="1" applyAlignment="1">
      <alignment horizontal="left" wrapText="1"/>
    </xf>
    <xf numFmtId="0" fontId="37" fillId="2" borderId="49" xfId="0" applyFont="1" applyFill="1" applyBorder="1" applyAlignment="1">
      <alignment horizontal="right" wrapText="1"/>
    </xf>
    <xf numFmtId="0" fontId="37" fillId="2" borderId="1" xfId="0" applyFont="1" applyFill="1" applyBorder="1" applyAlignment="1">
      <alignment horizontal="center" wrapText="1"/>
    </xf>
    <xf numFmtId="0" fontId="37" fillId="2" borderId="1" xfId="0" applyFont="1" applyFill="1" applyBorder="1" applyAlignment="1">
      <alignment horizontal="right" wrapText="1"/>
    </xf>
    <xf numFmtId="0" fontId="5" fillId="2" borderId="1" xfId="0" applyFont="1" applyFill="1" applyBorder="1" applyAlignment="1">
      <alignment horizontal="left" wrapText="1"/>
    </xf>
    <xf numFmtId="0" fontId="5" fillId="2" borderId="1" xfId="0" applyFont="1" applyFill="1" applyBorder="1" applyAlignment="1">
      <alignment horizontal="right" wrapText="1"/>
    </xf>
    <xf numFmtId="0" fontId="3" fillId="2" borderId="1" xfId="0" applyFont="1" applyFill="1" applyBorder="1" applyAlignment="1"/>
    <xf numFmtId="0" fontId="3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/>
    <xf numFmtId="0" fontId="4" fillId="2" borderId="0" xfId="0" applyFont="1" applyFill="1" applyAlignment="1"/>
    <xf numFmtId="0" fontId="28" fillId="2" borderId="1" xfId="0" applyFont="1" applyFill="1" applyBorder="1" applyAlignment="1">
      <alignment horizontal="center" vertical="center"/>
    </xf>
    <xf numFmtId="1" fontId="4" fillId="2" borderId="1" xfId="0" applyNumberFormat="1" applyFont="1" applyFill="1" applyBorder="1" applyAlignment="1">
      <alignment horizontal="center" vertical="center" wrapText="1"/>
    </xf>
    <xf numFmtId="1" fontId="3" fillId="2" borderId="0" xfId="0" applyNumberFormat="1" applyFont="1" applyFill="1" applyAlignment="1"/>
    <xf numFmtId="1" fontId="37" fillId="2" borderId="40" xfId="0" applyNumberFormat="1" applyFont="1" applyFill="1" applyBorder="1" applyAlignment="1">
      <alignment horizontal="right" wrapText="1"/>
    </xf>
    <xf numFmtId="1" fontId="5" fillId="2" borderId="40" xfId="0" applyNumberFormat="1" applyFont="1" applyFill="1" applyBorder="1" applyAlignment="1">
      <alignment horizontal="right" wrapText="1"/>
    </xf>
    <xf numFmtId="1" fontId="37" fillId="2" borderId="49" xfId="0" applyNumberFormat="1" applyFont="1" applyFill="1" applyBorder="1" applyAlignment="1">
      <alignment horizontal="right" wrapText="1"/>
    </xf>
    <xf numFmtId="1" fontId="5" fillId="2" borderId="1" xfId="0" applyNumberFormat="1" applyFont="1" applyFill="1" applyBorder="1" applyAlignment="1">
      <alignment horizontal="right" wrapText="1"/>
    </xf>
    <xf numFmtId="1" fontId="3" fillId="2" borderId="1" xfId="0" applyNumberFormat="1" applyFont="1" applyFill="1" applyBorder="1" applyAlignment="1"/>
    <xf numFmtId="0" fontId="29" fillId="2" borderId="0" xfId="0" applyFont="1" applyFill="1" applyAlignment="1"/>
    <xf numFmtId="0" fontId="26" fillId="2" borderId="0" xfId="0" applyFont="1" applyFill="1" applyBorder="1" applyAlignment="1">
      <alignment horizontal="center"/>
    </xf>
    <xf numFmtId="0" fontId="29" fillId="2" borderId="0" xfId="0" applyFont="1" applyFill="1" applyAlignment="1">
      <alignment wrapText="1"/>
    </xf>
    <xf numFmtId="2" fontId="29" fillId="2" borderId="0" xfId="0" applyNumberFormat="1" applyFont="1" applyFill="1" applyAlignment="1"/>
    <xf numFmtId="1" fontId="7" fillId="2" borderId="0" xfId="0" applyNumberFormat="1" applyFont="1" applyFill="1" applyAlignment="1" applyProtection="1">
      <alignment horizontal="right" vertical="center"/>
      <protection locked="0"/>
    </xf>
    <xf numFmtId="2" fontId="7" fillId="2" borderId="0" xfId="0" applyNumberFormat="1" applyFont="1" applyFill="1" applyAlignment="1" applyProtection="1">
      <alignment horizontal="right" vertical="center"/>
      <protection locked="0"/>
    </xf>
    <xf numFmtId="1" fontId="33" fillId="2" borderId="0" xfId="0" applyNumberFormat="1" applyFont="1" applyFill="1" applyAlignment="1" applyProtection="1">
      <alignment horizontal="center" vertical="top" wrapText="1"/>
      <protection locked="0"/>
    </xf>
    <xf numFmtId="0" fontId="7" fillId="2" borderId="50" xfId="0" applyFont="1" applyFill="1" applyBorder="1" applyAlignment="1">
      <alignment horizontal="center" vertical="center" wrapText="1"/>
    </xf>
    <xf numFmtId="0" fontId="7" fillId="2" borderId="51" xfId="0" applyFont="1" applyFill="1" applyBorder="1" applyAlignment="1">
      <alignment horizontal="center" vertical="center" wrapText="1"/>
    </xf>
    <xf numFmtId="0" fontId="3" fillId="2" borderId="52" xfId="0" applyFont="1" applyFill="1" applyBorder="1" applyAlignment="1">
      <alignment vertical="center" wrapText="1"/>
    </xf>
    <xf numFmtId="0" fontId="3" fillId="2" borderId="53" xfId="0" applyFont="1" applyFill="1" applyBorder="1" applyAlignment="1">
      <alignment horizontal="right" vertical="center" wrapText="1"/>
    </xf>
    <xf numFmtId="0" fontId="4" fillId="2" borderId="52" xfId="0" applyFont="1" applyFill="1" applyBorder="1" applyAlignment="1">
      <alignment vertical="center" wrapText="1"/>
    </xf>
    <xf numFmtId="0" fontId="4" fillId="2" borderId="53" xfId="0" applyFont="1" applyFill="1" applyBorder="1" applyAlignment="1">
      <alignment horizontal="right" vertical="center" wrapText="1"/>
    </xf>
    <xf numFmtId="1" fontId="18" fillId="2" borderId="1" xfId="56" applyNumberFormat="1" applyFont="1" applyFill="1" applyBorder="1" applyAlignment="1" applyProtection="1">
      <alignment horizontal="center" vertical="center" wrapText="1"/>
      <protection locked="0"/>
    </xf>
    <xf numFmtId="0" fontId="18" fillId="2" borderId="1" xfId="0" applyFont="1" applyFill="1" applyBorder="1" applyAlignment="1">
      <alignment horizontal="center" vertical="center"/>
    </xf>
    <xf numFmtId="0" fontId="18" fillId="2" borderId="0" xfId="0" applyFont="1" applyFill="1" applyAlignment="1" applyProtection="1">
      <alignment horizontal="right" vertical="center"/>
      <protection locked="0"/>
    </xf>
    <xf numFmtId="1" fontId="18" fillId="2" borderId="0" xfId="0" applyNumberFormat="1" applyFont="1" applyFill="1" applyAlignment="1">
      <alignment horizontal="center" vertical="center"/>
    </xf>
    <xf numFmtId="2" fontId="31" fillId="2" borderId="0" xfId="0" applyNumberFormat="1" applyFont="1" applyFill="1" applyBorder="1" applyAlignment="1"/>
    <xf numFmtId="2" fontId="8" fillId="2" borderId="0" xfId="0" applyNumberFormat="1" applyFont="1" applyFill="1" applyBorder="1" applyAlignment="1"/>
    <xf numFmtId="2" fontId="16" fillId="2" borderId="0" xfId="0" applyNumberFormat="1" applyFont="1" applyFill="1" applyAlignment="1">
      <alignment vertical="center" wrapText="1"/>
    </xf>
    <xf numFmtId="1" fontId="18" fillId="2" borderId="1" xfId="0" applyNumberFormat="1" applyFont="1" applyFill="1" applyBorder="1" applyAlignment="1" applyProtection="1">
      <alignment vertical="center"/>
      <protection locked="0"/>
    </xf>
    <xf numFmtId="0" fontId="33" fillId="2" borderId="0" xfId="0" applyFont="1" applyFill="1" applyProtection="1">
      <alignment vertical="top" wrapText="1"/>
      <protection locked="0"/>
    </xf>
    <xf numFmtId="1" fontId="33" fillId="2" borderId="0" xfId="0" applyNumberFormat="1" applyFont="1" applyFill="1" applyProtection="1">
      <alignment vertical="top" wrapText="1"/>
      <protection locked="0"/>
    </xf>
    <xf numFmtId="2" fontId="33" fillId="2" borderId="0" xfId="0" applyNumberFormat="1" applyFont="1" applyFill="1" applyAlignment="1" applyProtection="1">
      <alignment horizontal="center" vertical="center" wrapText="1"/>
      <protection locked="0"/>
    </xf>
    <xf numFmtId="0" fontId="33" fillId="2" borderId="0" xfId="0" applyFont="1" applyFill="1" applyAlignment="1" applyProtection="1">
      <alignment horizontal="center" vertical="top" wrapText="1"/>
      <protection locked="0"/>
    </xf>
    <xf numFmtId="0" fontId="7" fillId="2" borderId="1" xfId="0" applyFont="1" applyFill="1" applyBorder="1" applyAlignment="1">
      <alignment vertical="center"/>
    </xf>
    <xf numFmtId="0" fontId="16" fillId="2" borderId="1" xfId="0" applyFont="1" applyFill="1" applyBorder="1" applyAlignment="1" applyProtection="1">
      <alignment horizontal="center" vertical="center"/>
      <protection locked="0"/>
    </xf>
    <xf numFmtId="16" fontId="18" fillId="2" borderId="0" xfId="0" applyNumberFormat="1" applyFont="1" applyFill="1" applyAlignment="1">
      <alignment vertical="center"/>
    </xf>
    <xf numFmtId="0" fontId="4" fillId="2" borderId="12" xfId="0" applyFont="1" applyFill="1" applyBorder="1" applyAlignment="1">
      <alignment vertical="center"/>
    </xf>
    <xf numFmtId="0" fontId="18" fillId="2" borderId="1" xfId="0" applyFont="1" applyFill="1" applyBorder="1" applyAlignment="1">
      <alignment horizontal="center" vertical="center"/>
    </xf>
    <xf numFmtId="1" fontId="4" fillId="2" borderId="1" xfId="0" applyNumberFormat="1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top" wrapText="1"/>
    </xf>
    <xf numFmtId="2" fontId="18" fillId="2" borderId="0" xfId="0" applyNumberFormat="1" applyFont="1" applyFill="1" applyAlignment="1">
      <alignment horizontal="center" vertical="center"/>
    </xf>
    <xf numFmtId="1" fontId="8" fillId="2" borderId="0" xfId="0" applyNumberFormat="1" applyFont="1" applyFill="1" applyAlignment="1">
      <alignment vertical="center"/>
    </xf>
    <xf numFmtId="1" fontId="8" fillId="2" borderId="0" xfId="0" applyNumberFormat="1" applyFont="1" applyFill="1" applyBorder="1" applyAlignment="1">
      <alignment vertical="center"/>
    </xf>
    <xf numFmtId="1" fontId="8" fillId="2" borderId="0" xfId="0" applyNumberFormat="1" applyFont="1" applyFill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7" fillId="0" borderId="1" xfId="0" applyFont="1" applyBorder="1" applyAlignment="1">
      <alignment horizontal="left" vertical="center"/>
    </xf>
    <xf numFmtId="0" fontId="37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right" vertical="center"/>
    </xf>
    <xf numFmtId="0" fontId="3" fillId="0" borderId="1" xfId="0" applyFont="1" applyFill="1" applyBorder="1" applyAlignment="1">
      <alignment horizontal="right"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right" vertical="center"/>
    </xf>
    <xf numFmtId="0" fontId="3" fillId="2" borderId="0" xfId="0" applyFont="1" applyFill="1" applyAlignment="1">
      <alignment horizontal="left" vertical="center"/>
    </xf>
    <xf numFmtId="2" fontId="26" fillId="0" borderId="1" xfId="0" applyNumberFormat="1" applyFont="1" applyBorder="1" applyAlignment="1">
      <alignment vertical="center"/>
    </xf>
    <xf numFmtId="2" fontId="25" fillId="0" borderId="1" xfId="0" applyNumberFormat="1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/>
    </xf>
    <xf numFmtId="0" fontId="26" fillId="0" borderId="11" xfId="0" applyFont="1" applyBorder="1" applyAlignment="1">
      <alignment vertical="center"/>
    </xf>
    <xf numFmtId="2" fontId="26" fillId="0" borderId="1" xfId="0" applyNumberFormat="1" applyFont="1" applyBorder="1" applyAlignment="1">
      <alignment vertical="center" wrapText="1"/>
    </xf>
    <xf numFmtId="0" fontId="26" fillId="0" borderId="1" xfId="0" applyFont="1" applyBorder="1" applyAlignment="1">
      <alignment vertical="center"/>
    </xf>
    <xf numFmtId="2" fontId="26" fillId="0" borderId="17" xfId="0" applyNumberFormat="1" applyFont="1" applyBorder="1" applyAlignment="1">
      <alignment vertical="center"/>
    </xf>
    <xf numFmtId="0" fontId="25" fillId="0" borderId="1" xfId="0" applyFont="1" applyBorder="1" applyAlignment="1">
      <alignment horizontal="center" vertical="center"/>
    </xf>
    <xf numFmtId="2" fontId="25" fillId="0" borderId="1" xfId="0" applyNumberFormat="1" applyFont="1" applyBorder="1" applyAlignment="1">
      <alignment vertical="center"/>
    </xf>
    <xf numFmtId="2" fontId="25" fillId="0" borderId="1" xfId="0" applyNumberFormat="1" applyFont="1" applyBorder="1" applyAlignment="1">
      <alignment vertical="center" wrapText="1"/>
    </xf>
    <xf numFmtId="0" fontId="26" fillId="2" borderId="0" xfId="0" applyFont="1" applyFill="1" applyBorder="1" applyAlignment="1">
      <alignment vertical="center"/>
    </xf>
    <xf numFmtId="1" fontId="18" fillId="2" borderId="0" xfId="0" applyNumberFormat="1" applyFont="1" applyFill="1" applyAlignment="1">
      <alignment horizontal="center" vertical="center"/>
    </xf>
    <xf numFmtId="0" fontId="25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vertical="center"/>
    </xf>
    <xf numFmtId="0" fontId="42" fillId="2" borderId="0" xfId="0" applyNumberFormat="1" applyFont="1" applyFill="1" applyAlignment="1">
      <alignment vertical="center"/>
    </xf>
    <xf numFmtId="0" fontId="0" fillId="0" borderId="0" xfId="0" applyAlignment="1"/>
    <xf numFmtId="0" fontId="35" fillId="0" borderId="12" xfId="0" applyFont="1" applyBorder="1" applyAlignment="1">
      <alignment horizontal="center"/>
    </xf>
    <xf numFmtId="0" fontId="35" fillId="0" borderId="12" xfId="0" applyFont="1" applyBorder="1" applyAlignment="1">
      <alignment horizontal="right"/>
    </xf>
    <xf numFmtId="0" fontId="25" fillId="0" borderId="1" xfId="0" applyFont="1" applyBorder="1" applyAlignment="1"/>
    <xf numFmtId="0" fontId="26" fillId="0" borderId="1" xfId="0" applyFont="1" applyBorder="1" applyAlignment="1">
      <alignment horizontal="center"/>
    </xf>
    <xf numFmtId="0" fontId="26" fillId="0" borderId="1" xfId="0" applyFont="1" applyBorder="1" applyAlignment="1"/>
    <xf numFmtId="43" fontId="26" fillId="0" borderId="1" xfId="60" applyFont="1" applyBorder="1"/>
    <xf numFmtId="43" fontId="25" fillId="0" borderId="1" xfId="60" applyFont="1" applyBorder="1"/>
    <xf numFmtId="0" fontId="7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18" fillId="2" borderId="1" xfId="0" applyFont="1" applyFill="1" applyBorder="1" applyAlignment="1">
      <alignment horizontal="center" vertical="center"/>
    </xf>
    <xf numFmtId="1" fontId="18" fillId="2" borderId="1" xfId="0" applyNumberFormat="1" applyFont="1" applyFill="1" applyBorder="1" applyAlignment="1">
      <alignment horizontal="center" vertical="center" wrapText="1"/>
    </xf>
    <xf numFmtId="1" fontId="18" fillId="2" borderId="1" xfId="0" applyNumberFormat="1" applyFont="1" applyFill="1" applyBorder="1" applyAlignment="1" applyProtection="1">
      <alignment horizontal="center" vertical="center" wrapText="1"/>
      <protection locked="0"/>
    </xf>
    <xf numFmtId="1" fontId="3" fillId="2" borderId="0" xfId="0" applyNumberFormat="1" applyFont="1" applyFill="1" applyAlignment="1">
      <alignment horizontal="center" vertical="top" wrapText="1"/>
    </xf>
    <xf numFmtId="1" fontId="18" fillId="2" borderId="11" xfId="0" applyNumberFormat="1" applyFont="1" applyFill="1" applyBorder="1" applyAlignment="1" applyProtection="1">
      <alignment horizontal="center" vertical="center" wrapText="1"/>
      <protection locked="0"/>
    </xf>
    <xf numFmtId="0" fontId="41" fillId="2" borderId="0" xfId="0" applyFont="1" applyFill="1" applyAlignment="1">
      <alignment horizontal="center" vertical="top" wrapText="1"/>
    </xf>
    <xf numFmtId="2" fontId="7" fillId="2" borderId="0" xfId="0" applyNumberFormat="1" applyFont="1" applyFill="1" applyBorder="1" applyAlignment="1" applyProtection="1">
      <alignment horizontal="center" vertical="top" wrapText="1"/>
      <protection locked="0"/>
    </xf>
    <xf numFmtId="1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1" fontId="4" fillId="2" borderId="0" xfId="0" applyNumberFormat="1" applyFont="1" applyFill="1" applyAlignment="1">
      <alignment horizontal="center" vertical="top" wrapText="1"/>
    </xf>
    <xf numFmtId="0" fontId="35" fillId="0" borderId="1" xfId="0" applyFont="1" applyBorder="1" applyAlignment="1">
      <alignment horizontal="center" vertical="center" wrapText="1"/>
    </xf>
    <xf numFmtId="0" fontId="29" fillId="0" borderId="0" xfId="0" applyFont="1" applyAlignment="1">
      <alignment vertical="center" wrapText="1"/>
    </xf>
    <xf numFmtId="0" fontId="40" fillId="0" borderId="1" xfId="0" applyFont="1" applyBorder="1" applyAlignment="1">
      <alignment vertical="center"/>
    </xf>
    <xf numFmtId="0" fontId="35" fillId="0" borderId="1" xfId="0" applyFont="1" applyBorder="1" applyAlignment="1">
      <alignment vertical="center"/>
    </xf>
    <xf numFmtId="0" fontId="43" fillId="2" borderId="0" xfId="0" applyFont="1" applyFill="1" applyAlignment="1"/>
    <xf numFmtId="0" fontId="26" fillId="0" borderId="25" xfId="0" applyFont="1" applyFill="1" applyBorder="1" applyAlignment="1"/>
    <xf numFmtId="0" fontId="43" fillId="0" borderId="0" xfId="0" applyFont="1" applyAlignment="1">
      <alignment vertical="center" wrapText="1"/>
    </xf>
    <xf numFmtId="0" fontId="12" fillId="2" borderId="0" xfId="0" applyFont="1" applyFill="1" applyAlignment="1" applyProtection="1">
      <alignment horizontal="center" vertical="top" wrapText="1"/>
      <protection locked="0"/>
    </xf>
    <xf numFmtId="0" fontId="18" fillId="2" borderId="9" xfId="0" applyFont="1" applyFill="1" applyBorder="1" applyAlignment="1" applyProtection="1">
      <alignment horizontal="center" vertical="center"/>
      <protection locked="0"/>
    </xf>
    <xf numFmtId="0" fontId="7" fillId="2" borderId="0" xfId="0" applyFont="1" applyFill="1" applyAlignment="1" applyProtection="1">
      <alignment horizontal="center" vertical="center"/>
      <protection locked="0"/>
    </xf>
    <xf numFmtId="2" fontId="18" fillId="2" borderId="13" xfId="0" applyNumberFormat="1" applyFont="1" applyFill="1" applyBorder="1" applyAlignment="1" applyProtection="1">
      <alignment horizontal="center" vertical="center" wrapText="1"/>
      <protection locked="0"/>
    </xf>
    <xf numFmtId="2" fontId="18" fillId="2" borderId="4" xfId="0" applyNumberFormat="1" applyFont="1" applyFill="1" applyBorder="1" applyAlignment="1" applyProtection="1">
      <alignment horizontal="center" vertical="center" wrapText="1"/>
      <protection locked="0"/>
    </xf>
    <xf numFmtId="2" fontId="18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0" xfId="0" applyFont="1" applyFill="1" applyAlignment="1" applyProtection="1">
      <alignment horizontal="center" vertical="center" wrapText="1"/>
      <protection locked="0"/>
    </xf>
    <xf numFmtId="0" fontId="18" fillId="2" borderId="1" xfId="0" applyFont="1" applyFill="1" applyBorder="1" applyAlignment="1" applyProtection="1">
      <alignment horizontal="center" vertical="center" wrapText="1"/>
      <protection locked="0"/>
    </xf>
    <xf numFmtId="0" fontId="18" fillId="2" borderId="16" xfId="0" applyFont="1" applyFill="1" applyBorder="1" applyAlignment="1" applyProtection="1">
      <alignment horizontal="center" vertical="center" wrapText="1"/>
      <protection locked="0"/>
    </xf>
    <xf numFmtId="1" fontId="18" fillId="2" borderId="4" xfId="0" applyNumberFormat="1" applyFont="1" applyFill="1" applyBorder="1" applyAlignment="1" applyProtection="1">
      <alignment horizontal="center" vertical="center" wrapText="1"/>
      <protection locked="0"/>
    </xf>
    <xf numFmtId="1" fontId="18" fillId="2" borderId="3" xfId="0" applyNumberFormat="1" applyFont="1" applyFill="1" applyBorder="1" applyAlignment="1" applyProtection="1">
      <alignment horizontal="center" vertical="center" wrapText="1"/>
      <protection locked="0"/>
    </xf>
    <xf numFmtId="1" fontId="18" fillId="2" borderId="13" xfId="0" applyNumberFormat="1" applyFont="1" applyFill="1" applyBorder="1" applyAlignment="1" applyProtection="1">
      <alignment horizontal="center" vertical="center" wrapText="1"/>
      <protection locked="0"/>
    </xf>
    <xf numFmtId="2" fontId="7" fillId="2" borderId="9" xfId="0" applyNumberFormat="1" applyFont="1" applyFill="1" applyBorder="1" applyAlignment="1" applyProtection="1">
      <alignment horizontal="center" vertical="top" wrapText="1"/>
      <protection locked="0"/>
    </xf>
    <xf numFmtId="0" fontId="16" fillId="2" borderId="1" xfId="0" applyFont="1" applyFill="1" applyBorder="1" applyAlignment="1" applyProtection="1">
      <alignment horizontal="center" vertical="center"/>
      <protection locked="0"/>
    </xf>
    <xf numFmtId="0" fontId="12" fillId="2" borderId="0" xfId="0" applyFont="1" applyFill="1" applyAlignment="1" applyProtection="1">
      <alignment horizontal="center" vertical="center" wrapText="1"/>
      <protection locked="0"/>
    </xf>
    <xf numFmtId="1" fontId="7" fillId="2" borderId="0" xfId="0" applyNumberFormat="1" applyFont="1" applyFill="1" applyAlignment="1" applyProtection="1">
      <alignment horizontal="center" vertical="top" wrapText="1"/>
      <protection locked="0"/>
    </xf>
    <xf numFmtId="0" fontId="11" fillId="2" borderId="0" xfId="0" applyFont="1" applyFill="1" applyAlignment="1" applyProtection="1">
      <alignment horizontal="center" vertical="center"/>
      <protection locked="0"/>
    </xf>
    <xf numFmtId="0" fontId="18" fillId="2" borderId="1" xfId="56" applyFont="1" applyFill="1" applyBorder="1" applyAlignment="1" applyProtection="1">
      <alignment horizontal="center" vertical="center" wrapText="1"/>
      <protection locked="0"/>
    </xf>
    <xf numFmtId="1" fontId="18" fillId="2" borderId="1" xfId="56" applyNumberFormat="1" applyFont="1" applyFill="1" applyBorder="1" applyAlignment="1" applyProtection="1">
      <alignment horizontal="center" vertical="center" wrapText="1"/>
      <protection locked="0"/>
    </xf>
    <xf numFmtId="1" fontId="18" fillId="2" borderId="11" xfId="56" applyNumberFormat="1" applyFont="1" applyFill="1" applyBorder="1" applyAlignment="1" applyProtection="1">
      <alignment horizontal="center" vertical="center" wrapText="1"/>
      <protection locked="0"/>
    </xf>
    <xf numFmtId="1" fontId="18" fillId="2" borderId="19" xfId="56" applyNumberFormat="1" applyFont="1" applyFill="1" applyBorder="1" applyAlignment="1" applyProtection="1">
      <alignment horizontal="center" vertical="center" wrapText="1"/>
      <protection locked="0"/>
    </xf>
    <xf numFmtId="1" fontId="18" fillId="2" borderId="18" xfId="56" applyNumberFormat="1" applyFont="1" applyFill="1" applyBorder="1" applyAlignment="1" applyProtection="1">
      <alignment horizontal="center" vertical="center" wrapText="1"/>
      <protection locked="0"/>
    </xf>
    <xf numFmtId="1" fontId="4" fillId="2" borderId="1" xfId="0" applyNumberFormat="1" applyFont="1" applyFill="1" applyBorder="1" applyAlignment="1" applyProtection="1">
      <alignment horizontal="center" vertical="top" wrapText="1"/>
      <protection locked="0"/>
    </xf>
    <xf numFmtId="2" fontId="4" fillId="2" borderId="1" xfId="0" applyNumberFormat="1" applyFont="1" applyFill="1" applyBorder="1" applyAlignment="1" applyProtection="1">
      <alignment horizontal="center" vertical="top" wrapText="1"/>
      <protection locked="0"/>
    </xf>
    <xf numFmtId="0" fontId="4" fillId="2" borderId="16" xfId="0" applyFont="1" applyFill="1" applyBorder="1" applyAlignment="1" applyProtection="1">
      <alignment horizontal="left" vertical="center" wrapText="1"/>
      <protection locked="0"/>
    </xf>
    <xf numFmtId="0" fontId="4" fillId="2" borderId="17" xfId="0" applyFont="1" applyFill="1" applyBorder="1" applyAlignment="1" applyProtection="1">
      <alignment horizontal="left" vertical="center" wrapText="1"/>
      <protection locked="0"/>
    </xf>
    <xf numFmtId="0" fontId="4" fillId="2" borderId="16" xfId="0" applyFont="1" applyFill="1" applyBorder="1" applyAlignment="1" applyProtection="1">
      <alignment horizontal="center" vertical="center" wrapText="1"/>
      <protection locked="0"/>
    </xf>
    <xf numFmtId="0" fontId="4" fillId="2" borderId="17" xfId="0" applyFont="1" applyFill="1" applyBorder="1" applyAlignment="1" applyProtection="1">
      <alignment horizontal="center" vertical="center" wrapText="1"/>
      <protection locked="0"/>
    </xf>
    <xf numFmtId="2" fontId="18" fillId="2" borderId="1" xfId="0" applyNumberFormat="1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1" fontId="18" fillId="2" borderId="1" xfId="0" applyNumberFormat="1" applyFont="1" applyFill="1" applyBorder="1" applyAlignment="1">
      <alignment horizontal="center" vertical="center" wrapText="1"/>
    </xf>
    <xf numFmtId="1" fontId="18" fillId="2" borderId="37" xfId="0" applyNumberFormat="1" applyFont="1" applyFill="1" applyBorder="1" applyAlignment="1">
      <alignment horizontal="center" vertical="center"/>
    </xf>
    <xf numFmtId="1" fontId="18" fillId="2" borderId="0" xfId="0" applyNumberFormat="1" applyFont="1" applyFill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 wrapText="1"/>
    </xf>
    <xf numFmtId="1" fontId="18" fillId="2" borderId="11" xfId="0" applyNumberFormat="1" applyFont="1" applyFill="1" applyBorder="1" applyAlignment="1">
      <alignment horizontal="center" vertical="center" wrapText="1"/>
    </xf>
    <xf numFmtId="1" fontId="18" fillId="2" borderId="19" xfId="0" applyNumberFormat="1" applyFont="1" applyFill="1" applyBorder="1" applyAlignment="1">
      <alignment horizontal="center" vertical="center" wrapText="1"/>
    </xf>
    <xf numFmtId="1" fontId="18" fillId="2" borderId="18" xfId="0" applyNumberFormat="1" applyFont="1" applyFill="1" applyBorder="1" applyAlignment="1">
      <alignment horizontal="center" vertical="center" wrapText="1"/>
    </xf>
    <xf numFmtId="0" fontId="18" fillId="2" borderId="37" xfId="0" applyFont="1" applyFill="1" applyBorder="1" applyAlignment="1">
      <alignment horizontal="center" vertical="center"/>
    </xf>
    <xf numFmtId="0" fontId="18" fillId="2" borderId="0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 wrapText="1"/>
    </xf>
    <xf numFmtId="1" fontId="11" fillId="2" borderId="0" xfId="0" applyNumberFormat="1" applyFont="1" applyFill="1" applyAlignment="1">
      <alignment horizontal="center" vertical="center"/>
    </xf>
    <xf numFmtId="1" fontId="18" fillId="2" borderId="1" xfId="0" applyNumberFormat="1" applyFont="1" applyFill="1" applyBorder="1" applyAlignment="1">
      <alignment horizontal="center" vertical="center"/>
    </xf>
    <xf numFmtId="1" fontId="18" fillId="2" borderId="24" xfId="0" applyNumberFormat="1" applyFont="1" applyFill="1" applyBorder="1" applyAlignment="1">
      <alignment horizontal="center" vertical="center" wrapText="1"/>
    </xf>
    <xf numFmtId="1" fontId="18" fillId="2" borderId="22" xfId="0" applyNumberFormat="1" applyFont="1" applyFill="1" applyBorder="1" applyAlignment="1">
      <alignment horizontal="center" vertical="center" wrapText="1"/>
    </xf>
    <xf numFmtId="1" fontId="18" fillId="2" borderId="20" xfId="0" applyNumberFormat="1" applyFont="1" applyFill="1" applyBorder="1" applyAlignment="1">
      <alignment horizontal="center" vertical="center" wrapText="1"/>
    </xf>
    <xf numFmtId="1" fontId="18" fillId="2" borderId="12" xfId="0" applyNumberFormat="1" applyFont="1" applyFill="1" applyBorder="1" applyAlignment="1">
      <alignment horizontal="center" vertical="center" wrapText="1"/>
    </xf>
    <xf numFmtId="1" fontId="18" fillId="2" borderId="23" xfId="0" applyNumberFormat="1" applyFont="1" applyFill="1" applyBorder="1" applyAlignment="1">
      <alignment horizontal="center" vertical="center" wrapText="1"/>
    </xf>
    <xf numFmtId="1" fontId="18" fillId="2" borderId="21" xfId="0" applyNumberFormat="1" applyFont="1" applyFill="1" applyBorder="1" applyAlignment="1">
      <alignment horizontal="center" vertical="center" wrapText="1"/>
    </xf>
    <xf numFmtId="0" fontId="28" fillId="2" borderId="16" xfId="0" applyFont="1" applyFill="1" applyBorder="1" applyAlignment="1">
      <alignment horizontal="center" vertical="center"/>
    </xf>
    <xf numFmtId="0" fontId="28" fillId="2" borderId="25" xfId="0" applyFont="1" applyFill="1" applyBorder="1" applyAlignment="1">
      <alignment horizontal="center" vertical="center"/>
    </xf>
    <xf numFmtId="0" fontId="28" fillId="2" borderId="17" xfId="0" applyFont="1" applyFill="1" applyBorder="1" applyAlignment="1">
      <alignment horizontal="center" vertical="center"/>
    </xf>
    <xf numFmtId="0" fontId="30" fillId="2" borderId="0" xfId="0" applyFont="1" applyFill="1" applyAlignment="1">
      <alignment horizontal="center" vertical="center"/>
    </xf>
    <xf numFmtId="1" fontId="28" fillId="2" borderId="1" xfId="0" applyNumberFormat="1" applyFont="1" applyFill="1" applyBorder="1" applyAlignment="1">
      <alignment horizontal="center" vertical="center" wrapText="1"/>
    </xf>
    <xf numFmtId="2" fontId="28" fillId="2" borderId="16" xfId="0" applyNumberFormat="1" applyFont="1" applyFill="1" applyBorder="1" applyAlignment="1">
      <alignment horizontal="center" vertical="center" wrapText="1"/>
    </xf>
    <xf numFmtId="2" fontId="28" fillId="2" borderId="25" xfId="0" applyNumberFormat="1" applyFont="1" applyFill="1" applyBorder="1" applyAlignment="1">
      <alignment horizontal="center" vertical="center" wrapText="1"/>
    </xf>
    <xf numFmtId="2" fontId="28" fillId="2" borderId="17" xfId="0" applyNumberFormat="1" applyFont="1" applyFill="1" applyBorder="1" applyAlignment="1">
      <alignment horizontal="center" vertical="center" wrapText="1"/>
    </xf>
    <xf numFmtId="0" fontId="28" fillId="2" borderId="1" xfId="0" applyFont="1" applyFill="1" applyBorder="1" applyAlignment="1">
      <alignment horizontal="center" vertical="center"/>
    </xf>
    <xf numFmtId="1" fontId="28" fillId="2" borderId="1" xfId="0" applyNumberFormat="1" applyFont="1" applyFill="1" applyBorder="1" applyAlignment="1">
      <alignment horizontal="center" vertical="center"/>
    </xf>
    <xf numFmtId="0" fontId="18" fillId="2" borderId="11" xfId="0" applyFont="1" applyFill="1" applyBorder="1" applyAlignment="1">
      <alignment horizontal="center" vertical="center" wrapText="1"/>
    </xf>
    <xf numFmtId="0" fontId="18" fillId="2" borderId="19" xfId="0" applyFont="1" applyFill="1" applyBorder="1" applyAlignment="1">
      <alignment horizontal="center" vertical="center" wrapText="1"/>
    </xf>
    <xf numFmtId="0" fontId="18" fillId="2" borderId="18" xfId="0" applyFont="1" applyFill="1" applyBorder="1" applyAlignment="1">
      <alignment horizontal="center" vertical="center" wrapText="1"/>
    </xf>
    <xf numFmtId="0" fontId="18" fillId="2" borderId="16" xfId="0" applyFont="1" applyFill="1" applyBorder="1" applyAlignment="1">
      <alignment horizontal="center" vertical="center"/>
    </xf>
    <xf numFmtId="0" fontId="18" fillId="2" borderId="25" xfId="0" applyFont="1" applyFill="1" applyBorder="1" applyAlignment="1">
      <alignment horizontal="center" vertical="center"/>
    </xf>
    <xf numFmtId="0" fontId="18" fillId="2" borderId="17" xfId="0" applyFont="1" applyFill="1" applyBorder="1" applyAlignment="1">
      <alignment horizontal="center" vertical="center"/>
    </xf>
    <xf numFmtId="2" fontId="18" fillId="2" borderId="16" xfId="0" applyNumberFormat="1" applyFont="1" applyFill="1" applyBorder="1" applyAlignment="1">
      <alignment horizontal="center" vertical="center" wrapText="1"/>
    </xf>
    <xf numFmtId="2" fontId="18" fillId="2" borderId="17" xfId="0" applyNumberFormat="1" applyFont="1" applyFill="1" applyBorder="1" applyAlignment="1">
      <alignment horizontal="center" vertical="center" wrapText="1"/>
    </xf>
    <xf numFmtId="0" fontId="18" fillId="2" borderId="11" xfId="0" applyFont="1" applyFill="1" applyBorder="1" applyAlignment="1">
      <alignment horizontal="center" vertical="center"/>
    </xf>
    <xf numFmtId="0" fontId="18" fillId="2" borderId="19" xfId="0" applyFont="1" applyFill="1" applyBorder="1" applyAlignment="1">
      <alignment horizontal="center" vertical="center"/>
    </xf>
    <xf numFmtId="0" fontId="18" fillId="2" borderId="18" xfId="0" applyFont="1" applyFill="1" applyBorder="1" applyAlignment="1">
      <alignment horizontal="center" vertical="center"/>
    </xf>
    <xf numFmtId="1" fontId="4" fillId="2" borderId="1" xfId="0" applyNumberFormat="1" applyFont="1" applyFill="1" applyBorder="1" applyAlignment="1">
      <alignment horizontal="center" vertical="center" wrapText="1"/>
    </xf>
    <xf numFmtId="1" fontId="18" fillId="2" borderId="12" xfId="0" applyNumberFormat="1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165" fontId="18" fillId="2" borderId="37" xfId="0" applyNumberFormat="1" applyFont="1" applyFill="1" applyBorder="1" applyAlignment="1">
      <alignment horizontal="center" vertical="center"/>
    </xf>
    <xf numFmtId="165" fontId="18" fillId="2" borderId="0" xfId="0" applyNumberFormat="1" applyFont="1" applyFill="1" applyAlignment="1">
      <alignment horizontal="center" vertical="center"/>
    </xf>
    <xf numFmtId="16" fontId="18" fillId="2" borderId="37" xfId="0" applyNumberFormat="1" applyFont="1" applyFill="1" applyBorder="1" applyAlignment="1">
      <alignment horizontal="center" vertical="center"/>
    </xf>
    <xf numFmtId="0" fontId="18" fillId="2" borderId="0" xfId="0" applyFont="1" applyFill="1" applyAlignment="1">
      <alignment horizontal="center" vertical="center"/>
    </xf>
    <xf numFmtId="0" fontId="18" fillId="2" borderId="16" xfId="0" applyFont="1" applyFill="1" applyBorder="1" applyAlignment="1">
      <alignment horizontal="center" vertical="center" wrapText="1"/>
    </xf>
    <xf numFmtId="0" fontId="18" fillId="2" borderId="25" xfId="0" applyFont="1" applyFill="1" applyBorder="1" applyAlignment="1">
      <alignment horizontal="center" vertical="center" wrapText="1"/>
    </xf>
    <xf numFmtId="0" fontId="18" fillId="2" borderId="17" xfId="0" applyFont="1" applyFill="1" applyBorder="1" applyAlignment="1">
      <alignment horizontal="center" vertical="center" wrapText="1"/>
    </xf>
    <xf numFmtId="1" fontId="18" fillId="2" borderId="16" xfId="0" applyNumberFormat="1" applyFont="1" applyFill="1" applyBorder="1" applyAlignment="1">
      <alignment horizontal="center" vertical="center"/>
    </xf>
    <xf numFmtId="1" fontId="18" fillId="2" borderId="17" xfId="0" applyNumberFormat="1" applyFont="1" applyFill="1" applyBorder="1" applyAlignment="1">
      <alignment horizontal="center" vertical="center"/>
    </xf>
    <xf numFmtId="1" fontId="12" fillId="2" borderId="0" xfId="0" applyNumberFormat="1" applyFont="1" applyFill="1" applyAlignment="1" applyProtection="1">
      <alignment horizontal="center" vertical="center" wrapText="1"/>
      <protection locked="0"/>
    </xf>
    <xf numFmtId="1" fontId="7" fillId="2" borderId="15" xfId="0" applyNumberFormat="1" applyFont="1" applyFill="1" applyBorder="1" applyAlignment="1" applyProtection="1">
      <alignment horizontal="center" vertical="center" wrapText="1"/>
      <protection locked="0"/>
    </xf>
    <xf numFmtId="1" fontId="7" fillId="2" borderId="26" xfId="0" applyNumberFormat="1" applyFont="1" applyFill="1" applyBorder="1" applyAlignment="1" applyProtection="1">
      <alignment horizontal="center" vertical="center" wrapText="1"/>
      <protection locked="0"/>
    </xf>
    <xf numFmtId="2" fontId="7" fillId="2" borderId="16" xfId="0" applyNumberFormat="1" applyFont="1" applyFill="1" applyBorder="1" applyAlignment="1" applyProtection="1">
      <alignment horizontal="center" vertical="center" wrapText="1"/>
      <protection locked="0"/>
    </xf>
    <xf numFmtId="2" fontId="7" fillId="2" borderId="17" xfId="0" applyNumberFormat="1" applyFont="1" applyFill="1" applyBorder="1" applyAlignment="1" applyProtection="1">
      <alignment horizontal="center" vertical="center" wrapText="1"/>
      <protection locked="0"/>
    </xf>
    <xf numFmtId="1" fontId="7" fillId="2" borderId="0" xfId="0" applyNumberFormat="1" applyFont="1" applyFill="1" applyAlignment="1" applyProtection="1">
      <alignment horizontal="center" vertical="center"/>
      <protection locked="0"/>
    </xf>
    <xf numFmtId="1" fontId="7" fillId="2" borderId="9" xfId="0" applyNumberFormat="1" applyFont="1" applyFill="1" applyBorder="1" applyAlignment="1" applyProtection="1">
      <alignment horizontal="center" vertical="top" wrapText="1"/>
      <protection locked="0"/>
    </xf>
    <xf numFmtId="1" fontId="7" fillId="2" borderId="2" xfId="0" applyNumberFormat="1" applyFont="1" applyFill="1" applyBorder="1" applyAlignment="1" applyProtection="1">
      <alignment horizontal="center" vertical="center" wrapText="1"/>
      <protection locked="0"/>
    </xf>
    <xf numFmtId="1" fontId="7" fillId="2" borderId="27" xfId="0" applyNumberFormat="1" applyFont="1" applyFill="1" applyBorder="1" applyAlignment="1" applyProtection="1">
      <alignment horizontal="center" vertical="center" wrapText="1"/>
      <protection locked="0"/>
    </xf>
    <xf numFmtId="1" fontId="7" fillId="2" borderId="28" xfId="0" applyNumberFormat="1" applyFont="1" applyFill="1" applyBorder="1" applyAlignment="1" applyProtection="1">
      <alignment horizontal="center" vertical="center" wrapText="1"/>
      <protection locked="0"/>
    </xf>
    <xf numFmtId="1" fontId="7" fillId="2" borderId="9" xfId="0" applyNumberFormat="1" applyFont="1" applyFill="1" applyBorder="1" applyAlignment="1" applyProtection="1">
      <alignment horizontal="center" vertical="center" wrapText="1"/>
      <protection locked="0"/>
    </xf>
    <xf numFmtId="1" fontId="18" fillId="2" borderId="1" xfId="0" applyNumberFormat="1" applyFont="1" applyFill="1" applyBorder="1" applyAlignment="1" applyProtection="1">
      <alignment vertical="center" wrapText="1"/>
      <protection locked="0"/>
    </xf>
    <xf numFmtId="1" fontId="18" fillId="2" borderId="16" xfId="0" applyNumberFormat="1" applyFont="1" applyFill="1" applyBorder="1" applyAlignment="1" applyProtection="1">
      <alignment vertical="center" wrapText="1"/>
      <protection locked="0"/>
    </xf>
    <xf numFmtId="1" fontId="18" fillId="2" borderId="14" xfId="0" applyNumberFormat="1" applyFont="1" applyFill="1" applyBorder="1" applyAlignment="1" applyProtection="1">
      <alignment vertical="center" wrapText="1"/>
      <protection locked="0"/>
    </xf>
    <xf numFmtId="1" fontId="18" fillId="2" borderId="29" xfId="0" applyNumberFormat="1" applyFont="1" applyFill="1" applyBorder="1" applyAlignment="1" applyProtection="1">
      <alignment vertical="center" wrapText="1"/>
      <protection locked="0"/>
    </xf>
    <xf numFmtId="1" fontId="18" fillId="2" borderId="1" xfId="0" applyNumberFormat="1" applyFont="1" applyFill="1" applyBorder="1" applyAlignment="1" applyProtection="1">
      <alignment horizontal="center" vertical="center" wrapText="1"/>
      <protection locked="0"/>
    </xf>
    <xf numFmtId="1" fontId="7" fillId="2" borderId="9" xfId="0" applyNumberFormat="1" applyFont="1" applyFill="1" applyBorder="1" applyAlignment="1" applyProtection="1">
      <alignment horizontal="right" vertical="center" wrapText="1"/>
      <protection locked="0"/>
    </xf>
    <xf numFmtId="1" fontId="4" fillId="2" borderId="0" xfId="0" applyNumberFormat="1" applyFont="1" applyFill="1" applyAlignment="1" applyProtection="1">
      <alignment horizontal="center" vertical="center"/>
      <protection locked="0"/>
    </xf>
    <xf numFmtId="1" fontId="4" fillId="2" borderId="0" xfId="0" applyNumberFormat="1" applyFont="1" applyFill="1" applyBorder="1" applyAlignment="1" applyProtection="1">
      <alignment horizontal="center" vertical="center" wrapText="1"/>
      <protection locked="0"/>
    </xf>
    <xf numFmtId="1" fontId="3" fillId="2" borderId="0" xfId="0" applyNumberFormat="1" applyFont="1" applyFill="1" applyAlignment="1">
      <alignment horizontal="center" vertical="top" wrapText="1"/>
    </xf>
    <xf numFmtId="1" fontId="5" fillId="2" borderId="13" xfId="0" applyNumberFormat="1" applyFont="1" applyFill="1" applyBorder="1" applyAlignment="1" applyProtection="1">
      <alignment horizontal="center" vertical="center" wrapText="1"/>
      <protection locked="0"/>
    </xf>
    <xf numFmtId="1" fontId="5" fillId="2" borderId="3" xfId="0" applyNumberFormat="1" applyFont="1" applyFill="1" applyBorder="1" applyAlignment="1" applyProtection="1">
      <alignment horizontal="center" vertical="center" wrapText="1"/>
      <protection locked="0"/>
    </xf>
    <xf numFmtId="1" fontId="5" fillId="2" borderId="28" xfId="0" applyNumberFormat="1" applyFont="1" applyFill="1" applyBorder="1" applyAlignment="1" applyProtection="1">
      <alignment horizontal="center" vertical="center" wrapText="1"/>
      <protection locked="0"/>
    </xf>
    <xf numFmtId="1" fontId="5" fillId="2" borderId="29" xfId="0" applyNumberFormat="1" applyFont="1" applyFill="1" applyBorder="1" applyAlignment="1" applyProtection="1">
      <alignment horizontal="center" vertical="center" wrapText="1"/>
      <protection locked="0"/>
    </xf>
    <xf numFmtId="2" fontId="5" fillId="2" borderId="16" xfId="0" applyNumberFormat="1" applyFont="1" applyFill="1" applyBorder="1" applyAlignment="1">
      <alignment horizontal="center" vertical="center" wrapText="1"/>
    </xf>
    <xf numFmtId="2" fontId="5" fillId="2" borderId="47" xfId="0" applyNumberFormat="1" applyFont="1" applyFill="1" applyBorder="1" applyAlignment="1">
      <alignment horizontal="center" vertical="center" wrapText="1"/>
    </xf>
    <xf numFmtId="2" fontId="5" fillId="2" borderId="25" xfId="0" applyNumberFormat="1" applyFont="1" applyFill="1" applyBorder="1" applyAlignment="1">
      <alignment horizontal="center" vertical="center" wrapText="1"/>
    </xf>
    <xf numFmtId="2" fontId="12" fillId="2" borderId="0" xfId="0" applyNumberFormat="1" applyFont="1" applyFill="1" applyAlignment="1" applyProtection="1">
      <alignment horizontal="center" vertical="center" wrapText="1"/>
      <protection locked="0"/>
    </xf>
    <xf numFmtId="2" fontId="7" fillId="2" borderId="0" xfId="0" applyNumberFormat="1" applyFont="1" applyFill="1" applyAlignment="1" applyProtection="1">
      <alignment horizontal="center" vertical="center"/>
      <protection locked="0"/>
    </xf>
    <xf numFmtId="1" fontId="5" fillId="2" borderId="1" xfId="0" applyNumberFormat="1" applyFont="1" applyFill="1" applyBorder="1" applyAlignment="1" applyProtection="1">
      <alignment horizontal="center" vertical="top" wrapText="1"/>
      <protection locked="0"/>
    </xf>
    <xf numFmtId="0" fontId="5" fillId="2" borderId="2" xfId="0" applyFont="1" applyFill="1" applyBorder="1" applyAlignment="1" applyProtection="1">
      <alignment horizontal="center" vertical="center" wrapText="1"/>
      <protection locked="0"/>
    </xf>
    <xf numFmtId="0" fontId="5" fillId="2" borderId="27" xfId="0" applyFont="1" applyFill="1" applyBorder="1" applyAlignment="1" applyProtection="1">
      <alignment horizontal="center" vertical="center" wrapText="1"/>
      <protection locked="0"/>
    </xf>
    <xf numFmtId="1" fontId="5" fillId="2" borderId="45" xfId="0" applyNumberFormat="1" applyFont="1" applyFill="1" applyBorder="1" applyAlignment="1" applyProtection="1">
      <alignment horizontal="center" vertical="center" wrapText="1"/>
      <protection locked="0"/>
    </xf>
    <xf numFmtId="1" fontId="5" fillId="2" borderId="46" xfId="0" applyNumberFormat="1" applyFont="1" applyFill="1" applyBorder="1" applyAlignment="1" applyProtection="1">
      <alignment horizontal="center" vertical="center" wrapText="1"/>
      <protection locked="0"/>
    </xf>
    <xf numFmtId="2" fontId="5" fillId="2" borderId="27" xfId="0" applyNumberFormat="1" applyFont="1" applyFill="1" applyBorder="1" applyAlignment="1" applyProtection="1">
      <alignment horizontal="center" vertical="center" wrapText="1"/>
      <protection locked="0"/>
    </xf>
    <xf numFmtId="2" fontId="5" fillId="2" borderId="2" xfId="0" applyNumberFormat="1" applyFont="1" applyFill="1" applyBorder="1" applyAlignment="1" applyProtection="1">
      <alignment horizontal="center" vertical="center" wrapText="1"/>
      <protection locked="0"/>
    </xf>
    <xf numFmtId="2" fontId="11" fillId="2" borderId="0" xfId="0" applyNumberFormat="1" applyFont="1" applyFill="1" applyAlignment="1" applyProtection="1">
      <alignment horizontal="center" vertical="center" wrapText="1"/>
      <protection locked="0"/>
    </xf>
    <xf numFmtId="2" fontId="11" fillId="2" borderId="0" xfId="0" applyNumberFormat="1" applyFont="1" applyFill="1" applyAlignment="1" applyProtection="1">
      <alignment horizontal="center" vertical="center"/>
      <protection locked="0"/>
    </xf>
    <xf numFmtId="0" fontId="11" fillId="2" borderId="1" xfId="0" applyFont="1" applyFill="1" applyBorder="1" applyAlignment="1" applyProtection="1">
      <alignment horizontal="center" vertical="center" wrapText="1"/>
      <protection locked="0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1" fontId="7" fillId="2" borderId="1" xfId="0" applyNumberFormat="1" applyFont="1" applyFill="1" applyBorder="1" applyAlignment="1" applyProtection="1">
      <alignment horizontal="center" vertical="center" wrapText="1"/>
      <protection locked="0"/>
    </xf>
    <xf numFmtId="1" fontId="3" fillId="2" borderId="22" xfId="0" applyNumberFormat="1" applyFont="1" applyFill="1" applyBorder="1" applyAlignment="1">
      <alignment horizontal="center" vertical="top" wrapText="1"/>
    </xf>
    <xf numFmtId="1" fontId="4" fillId="2" borderId="32" xfId="0" applyNumberFormat="1" applyFont="1" applyFill="1" applyBorder="1" applyAlignment="1">
      <alignment horizontal="center" vertical="center" wrapText="1"/>
    </xf>
    <xf numFmtId="1" fontId="4" fillId="2" borderId="33" xfId="0" applyNumberFormat="1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center" vertical="top" wrapText="1"/>
    </xf>
    <xf numFmtId="0" fontId="3" fillId="2" borderId="30" xfId="0" applyFont="1" applyFill="1" applyBorder="1" applyAlignment="1">
      <alignment horizontal="center" vertical="top" wrapText="1"/>
    </xf>
    <xf numFmtId="0" fontId="3" fillId="2" borderId="0" xfId="0" applyFont="1" applyFill="1" applyBorder="1" applyAlignment="1">
      <alignment horizontal="center" vertical="top" wrapText="1"/>
    </xf>
    <xf numFmtId="1" fontId="4" fillId="2" borderId="30" xfId="0" applyNumberFormat="1" applyFont="1" applyFill="1" applyBorder="1" applyAlignment="1">
      <alignment horizontal="center" vertical="top" wrapText="1"/>
    </xf>
    <xf numFmtId="1" fontId="4" fillId="2" borderId="31" xfId="0" applyNumberFormat="1" applyFont="1" applyFill="1" applyBorder="1" applyAlignment="1">
      <alignment horizontal="center" vertical="center" wrapText="1"/>
    </xf>
    <xf numFmtId="1" fontId="5" fillId="2" borderId="32" xfId="0" applyNumberFormat="1" applyFont="1" applyFill="1" applyBorder="1" applyAlignment="1">
      <alignment horizontal="center" vertical="center" wrapText="1"/>
    </xf>
    <xf numFmtId="1" fontId="5" fillId="2" borderId="33" xfId="0" applyNumberFormat="1" applyFont="1" applyFill="1" applyBorder="1" applyAlignment="1">
      <alignment horizontal="center" vertical="center" wrapText="1"/>
    </xf>
    <xf numFmtId="1" fontId="7" fillId="2" borderId="12" xfId="0" applyNumberFormat="1" applyFont="1" applyFill="1" applyBorder="1" applyAlignment="1" applyProtection="1">
      <alignment horizontal="center" vertical="center" wrapText="1"/>
      <protection locked="0"/>
    </xf>
    <xf numFmtId="0" fontId="18" fillId="2" borderId="2" xfId="0" applyFont="1" applyFill="1" applyBorder="1" applyAlignment="1" applyProtection="1">
      <alignment horizontal="center" vertical="center" wrapText="1"/>
      <protection locked="0"/>
    </xf>
    <xf numFmtId="0" fontId="18" fillId="2" borderId="27" xfId="0" applyFont="1" applyFill="1" applyBorder="1" applyAlignment="1" applyProtection="1">
      <alignment horizontal="center" vertical="center" wrapText="1"/>
      <protection locked="0"/>
    </xf>
    <xf numFmtId="0" fontId="18" fillId="2" borderId="15" xfId="0" applyFont="1" applyFill="1" applyBorder="1" applyAlignment="1" applyProtection="1">
      <alignment horizontal="center" vertical="center" wrapText="1"/>
      <protection locked="0"/>
    </xf>
    <xf numFmtId="0" fontId="18" fillId="2" borderId="28" xfId="0" applyFont="1" applyFill="1" applyBorder="1" applyAlignment="1" applyProtection="1">
      <alignment horizontal="center" vertical="center" wrapText="1"/>
      <protection locked="0"/>
    </xf>
    <xf numFmtId="1" fontId="18" fillId="2" borderId="11" xfId="0" applyNumberFormat="1" applyFont="1" applyFill="1" applyBorder="1" applyAlignment="1" applyProtection="1">
      <alignment horizontal="center" vertical="center" wrapText="1"/>
      <protection locked="0"/>
    </xf>
    <xf numFmtId="1" fontId="18" fillId="2" borderId="18" xfId="0" applyNumberFormat="1" applyFont="1" applyFill="1" applyBorder="1" applyAlignment="1" applyProtection="1">
      <alignment horizontal="center" vertical="center" wrapText="1"/>
      <protection locked="0"/>
    </xf>
    <xf numFmtId="1" fontId="18" fillId="2" borderId="19" xfId="0" applyNumberFormat="1" applyFont="1" applyFill="1" applyBorder="1" applyAlignment="1" applyProtection="1">
      <alignment horizontal="center" vertical="center" wrapText="1"/>
      <protection locked="0"/>
    </xf>
    <xf numFmtId="0" fontId="28" fillId="2" borderId="1" xfId="0" applyFont="1" applyFill="1" applyBorder="1" applyAlignment="1">
      <alignment horizontal="center" vertical="center" wrapText="1"/>
    </xf>
    <xf numFmtId="0" fontId="41" fillId="2" borderId="37" xfId="0" applyFont="1" applyFill="1" applyBorder="1" applyAlignment="1">
      <alignment horizontal="center" vertical="top" wrapText="1"/>
    </xf>
    <xf numFmtId="0" fontId="41" fillId="2" borderId="0" xfId="0" applyFont="1" applyFill="1" applyAlignment="1">
      <alignment horizontal="center" vertical="top" wrapText="1"/>
    </xf>
    <xf numFmtId="2" fontId="7" fillId="2" borderId="0" xfId="0" applyNumberFormat="1" applyFont="1" applyFill="1" applyBorder="1" applyAlignment="1" applyProtection="1">
      <alignment horizontal="center" vertical="top" wrapText="1"/>
      <protection locked="0"/>
    </xf>
    <xf numFmtId="1" fontId="7" fillId="2" borderId="0" xfId="0" applyNumberFormat="1" applyFont="1" applyFill="1" applyBorder="1" applyAlignment="1" applyProtection="1">
      <alignment horizontal="center" vertical="center" wrapText="1"/>
      <protection locked="0"/>
    </xf>
    <xf numFmtId="1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1" fontId="4" fillId="2" borderId="2" xfId="0" applyNumberFormat="1" applyFont="1" applyFill="1" applyBorder="1" applyAlignment="1" applyProtection="1">
      <alignment horizontal="center" vertical="center" wrapText="1"/>
      <protection locked="0"/>
    </xf>
    <xf numFmtId="1" fontId="4" fillId="2" borderId="27" xfId="0" applyNumberFormat="1" applyFont="1" applyFill="1" applyBorder="1" applyAlignment="1" applyProtection="1">
      <alignment horizontal="center" vertical="center" wrapText="1"/>
      <protection locked="0"/>
    </xf>
    <xf numFmtId="1" fontId="4" fillId="2" borderId="28" xfId="0" applyNumberFormat="1" applyFont="1" applyFill="1" applyBorder="1" applyAlignment="1" applyProtection="1">
      <alignment horizontal="center" vertical="center" wrapText="1"/>
      <protection locked="0"/>
    </xf>
    <xf numFmtId="1" fontId="4" fillId="2" borderId="15" xfId="0" applyNumberFormat="1" applyFont="1" applyFill="1" applyBorder="1" applyAlignment="1" applyProtection="1">
      <alignment horizontal="center" vertical="center" wrapText="1"/>
      <protection locked="0"/>
    </xf>
    <xf numFmtId="1" fontId="4" fillId="2" borderId="26" xfId="0" applyNumberFormat="1" applyFont="1" applyFill="1" applyBorder="1" applyAlignment="1" applyProtection="1">
      <alignment horizontal="center" vertical="center" wrapText="1"/>
      <protection locked="0"/>
    </xf>
    <xf numFmtId="1" fontId="4" fillId="2" borderId="0" xfId="0" applyNumberFormat="1" applyFont="1" applyFill="1" applyAlignment="1">
      <alignment horizontal="center" vertical="top" wrapText="1"/>
    </xf>
    <xf numFmtId="2" fontId="7" fillId="2" borderId="9" xfId="0" applyNumberFormat="1" applyFont="1" applyFill="1" applyBorder="1" applyAlignment="1" applyProtection="1">
      <alignment horizontal="left" vertical="top" wrapText="1"/>
      <protection locked="0"/>
    </xf>
    <xf numFmtId="1" fontId="18" fillId="2" borderId="15" xfId="0" applyNumberFormat="1" applyFont="1" applyFill="1" applyBorder="1" applyAlignment="1" applyProtection="1">
      <alignment horizontal="center" vertical="center" wrapText="1"/>
      <protection locked="0"/>
    </xf>
    <xf numFmtId="1" fontId="18" fillId="2" borderId="26" xfId="0" applyNumberFormat="1" applyFont="1" applyFill="1" applyBorder="1" applyAlignment="1" applyProtection="1">
      <alignment horizontal="center" vertical="center" wrapText="1"/>
      <protection locked="0"/>
    </xf>
    <xf numFmtId="1" fontId="18" fillId="2" borderId="2" xfId="0" applyNumberFormat="1" applyFont="1" applyFill="1" applyBorder="1" applyAlignment="1" applyProtection="1">
      <alignment horizontal="center" vertical="center" wrapText="1"/>
      <protection locked="0"/>
    </xf>
    <xf numFmtId="1" fontId="18" fillId="2" borderId="27" xfId="0" applyNumberFormat="1" applyFont="1" applyFill="1" applyBorder="1" applyAlignment="1" applyProtection="1">
      <alignment horizontal="center" vertical="center" wrapText="1"/>
      <protection locked="0"/>
    </xf>
    <xf numFmtId="1" fontId="18" fillId="2" borderId="28" xfId="0" applyNumberFormat="1" applyFont="1" applyFill="1" applyBorder="1" applyAlignment="1" applyProtection="1">
      <alignment horizontal="center" vertical="center" wrapText="1"/>
      <protection locked="0"/>
    </xf>
    <xf numFmtId="2" fontId="18" fillId="2" borderId="0" xfId="0" applyNumberFormat="1" applyFont="1" applyFill="1" applyBorder="1" applyAlignment="1">
      <alignment horizontal="center" vertical="center"/>
    </xf>
    <xf numFmtId="0" fontId="12" fillId="4" borderId="0" xfId="0" applyFont="1" applyFill="1" applyBorder="1" applyAlignment="1">
      <alignment horizontal="center" vertical="center"/>
    </xf>
    <xf numFmtId="0" fontId="26" fillId="2" borderId="0" xfId="0" applyFont="1" applyFill="1" applyBorder="1" applyAlignment="1">
      <alignment horizontal="center" vertical="center"/>
    </xf>
    <xf numFmtId="2" fontId="25" fillId="0" borderId="1" xfId="0" applyNumberFormat="1" applyFont="1" applyBorder="1" applyAlignment="1">
      <alignment horizontal="center" vertical="center"/>
    </xf>
    <xf numFmtId="0" fontId="30" fillId="2" borderId="0" xfId="0" applyFont="1" applyFill="1" applyBorder="1" applyAlignment="1">
      <alignment horizontal="center"/>
    </xf>
    <xf numFmtId="0" fontId="25" fillId="0" borderId="16" xfId="0" applyFont="1" applyBorder="1" applyAlignment="1">
      <alignment horizontal="center" vertical="center" wrapText="1"/>
    </xf>
    <xf numFmtId="0" fontId="25" fillId="0" borderId="17" xfId="0" applyFont="1" applyBorder="1" applyAlignment="1">
      <alignment horizontal="center" vertical="center" wrapText="1"/>
    </xf>
    <xf numFmtId="2" fontId="25" fillId="0" borderId="16" xfId="0" applyNumberFormat="1" applyFont="1" applyBorder="1" applyAlignment="1">
      <alignment horizontal="center" vertical="center" wrapText="1"/>
    </xf>
    <xf numFmtId="2" fontId="25" fillId="0" borderId="17" xfId="0" applyNumberFormat="1" applyFont="1" applyBorder="1" applyAlignment="1">
      <alignment horizontal="center" vertical="center" wrapText="1"/>
    </xf>
    <xf numFmtId="0" fontId="26" fillId="2" borderId="12" xfId="0" applyFont="1" applyFill="1" applyBorder="1" applyAlignment="1">
      <alignment horizontal="center"/>
    </xf>
    <xf numFmtId="0" fontId="25" fillId="2" borderId="0" xfId="0" applyFont="1" applyFill="1" applyBorder="1" applyAlignment="1">
      <alignment horizontal="center" vertical="center"/>
    </xf>
    <xf numFmtId="0" fontId="5" fillId="0" borderId="11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4" fillId="2" borderId="38" xfId="0" applyFont="1" applyFill="1" applyBorder="1" applyAlignment="1">
      <alignment horizontal="center" wrapText="1"/>
    </xf>
    <xf numFmtId="0" fontId="4" fillId="2" borderId="39" xfId="0" applyFont="1" applyFill="1" applyBorder="1" applyAlignment="1">
      <alignment horizontal="center" wrapText="1"/>
    </xf>
    <xf numFmtId="0" fontId="4" fillId="2" borderId="40" xfId="0" applyFont="1" applyFill="1" applyBorder="1" applyAlignment="1">
      <alignment horizontal="center" wrapText="1"/>
    </xf>
    <xf numFmtId="0" fontId="5" fillId="2" borderId="42" xfId="0" applyFont="1" applyFill="1" applyBorder="1" applyAlignment="1">
      <alignment horizontal="center" wrapText="1"/>
    </xf>
    <xf numFmtId="0" fontId="5" fillId="2" borderId="43" xfId="0" applyFont="1" applyFill="1" applyBorder="1" applyAlignment="1">
      <alignment horizontal="center" wrapText="1"/>
    </xf>
    <xf numFmtId="0" fontId="5" fillId="2" borderId="44" xfId="0" applyFont="1" applyFill="1" applyBorder="1" applyAlignment="1">
      <alignment horizontal="center" wrapText="1"/>
    </xf>
    <xf numFmtId="0" fontId="4" fillId="2" borderId="0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left" vertical="center"/>
    </xf>
    <xf numFmtId="0" fontId="4" fillId="2" borderId="17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42" fillId="2" borderId="0" xfId="0" applyNumberFormat="1" applyFont="1" applyFill="1" applyAlignment="1">
      <alignment horizontal="center" vertical="center"/>
    </xf>
    <xf numFmtId="0" fontId="35" fillId="0" borderId="0" xfId="0" applyFont="1" applyAlignment="1">
      <alignment horizontal="center"/>
    </xf>
    <xf numFmtId="0" fontId="35" fillId="0" borderId="12" xfId="0" applyFont="1" applyBorder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11" fillId="2" borderId="0" xfId="0" applyFont="1" applyFill="1" applyAlignment="1">
      <alignment horizontal="center"/>
    </xf>
  </cellXfs>
  <cellStyles count="61">
    <cellStyle name="Comma" xfId="60" builtinId="3"/>
    <cellStyle name="Comma 2" xfId="1"/>
    <cellStyle name="Comma 3" xfId="2"/>
    <cellStyle name="Excel Built-in Normal" xfId="3"/>
    <cellStyle name="Excel Built-in Normal 2" xfId="4"/>
    <cellStyle name="Followed Hyperlink" xfId="5" builtinId="9" customBuiltin="1"/>
    <cellStyle name="Heading 1" xfId="6" builtinId="16" customBuiltin="1"/>
    <cellStyle name="Heading 1 2" xfId="7"/>
    <cellStyle name="Heading 1 2 2" xfId="8"/>
    <cellStyle name="Heading 1 3" xfId="9"/>
    <cellStyle name="Heading 2" xfId="10" builtinId="17" customBuiltin="1"/>
    <cellStyle name="Heading 2 2" xfId="11"/>
    <cellStyle name="Heading 2 2 2" xfId="12"/>
    <cellStyle name="Heading 2 3" xfId="13"/>
    <cellStyle name="Hyperlink" xfId="14" builtinId="8" customBuiltin="1"/>
    <cellStyle name="Hyperlink 2" xfId="15"/>
    <cellStyle name="Normal" xfId="0" builtinId="0" customBuiltin="1"/>
    <cellStyle name="Normal 190" xfId="16"/>
    <cellStyle name="Normal 2" xfId="17"/>
    <cellStyle name="Normal 2 2" xfId="18"/>
    <cellStyle name="Normal 2 2 2" xfId="19"/>
    <cellStyle name="Normal 2 2 2 2" xfId="20"/>
    <cellStyle name="Normal 2 2 2 2 2" xfId="21"/>
    <cellStyle name="Normal 2 2 2 2 3" xfId="22"/>
    <cellStyle name="Normal 2 2 2 2 4" xfId="23"/>
    <cellStyle name="Normal 2 2 2 3" xfId="24"/>
    <cellStyle name="Normal 2 2 3" xfId="25"/>
    <cellStyle name="Normal 2 2 4" xfId="26"/>
    <cellStyle name="Normal 2 2 5" xfId="27"/>
    <cellStyle name="Normal 2 2 6" xfId="28"/>
    <cellStyle name="Normal 2 3" xfId="29"/>
    <cellStyle name="Normal 2 3 2" xfId="30"/>
    <cellStyle name="Normal 2 3 2 2" xfId="31"/>
    <cellStyle name="Normal 2 3 2 3" xfId="32"/>
    <cellStyle name="Normal 2 3 3" xfId="33"/>
    <cellStyle name="Normal 2 3 4" xfId="34"/>
    <cellStyle name="Normal 2 4" xfId="35"/>
    <cellStyle name="Normal 2 5" xfId="36"/>
    <cellStyle name="Normal 224" xfId="37"/>
    <cellStyle name="Normal 225" xfId="38"/>
    <cellStyle name="Normal 226" xfId="39"/>
    <cellStyle name="Normal 227" xfId="40"/>
    <cellStyle name="Normal 228" xfId="41"/>
    <cellStyle name="Normal 230" xfId="42"/>
    <cellStyle name="Normal 231" xfId="43"/>
    <cellStyle name="Normal 232" xfId="44"/>
    <cellStyle name="Normal 233" xfId="45"/>
    <cellStyle name="Normal 234" xfId="46"/>
    <cellStyle name="Normal 235" xfId="47"/>
    <cellStyle name="Normal 238" xfId="48"/>
    <cellStyle name="Normal 239" xfId="49"/>
    <cellStyle name="Normal 3" xfId="50"/>
    <cellStyle name="Normal 3 2" xfId="51"/>
    <cellStyle name="Normal 3 2 2" xfId="52"/>
    <cellStyle name="Normal 3 2 3" xfId="53"/>
    <cellStyle name="Normal 3 3" xfId="54"/>
    <cellStyle name="Normal 4" xfId="55"/>
    <cellStyle name="Normal 5" xfId="56"/>
    <cellStyle name="Normal 6" xfId="57"/>
    <cellStyle name="Normal 7" xfId="59"/>
    <cellStyle name="Percent" xfId="58" builtinId="5"/>
  </cellStyles>
  <dxfs count="6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strike val="0"/>
        <outline val="0"/>
        <shadow val="0"/>
        <u val="none"/>
        <vertAlign val="baseline"/>
        <sz val="10.5"/>
        <color auto="1"/>
        <name val="Times New Roman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.5"/>
        <color auto="1"/>
        <name val="Times New Roman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strike val="0"/>
        <outline val="0"/>
        <shadow val="0"/>
        <u val="none"/>
        <vertAlign val="baseline"/>
        <sz val="10.5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protection locked="0" hidden="0"/>
    </dxf>
    <dxf>
      <font>
        <strike val="0"/>
        <outline val="0"/>
        <shadow val="0"/>
        <u val="none"/>
        <vertAlign val="baseline"/>
        <sz val="10.5"/>
        <color auto="1"/>
        <name val="Times New Roman"/>
        <scheme val="none"/>
      </font>
      <fill>
        <patternFill patternType="solid">
          <fgColor indexed="64"/>
          <bgColor theme="0"/>
        </patternFill>
      </fill>
      <protection locked="0" hidden="0"/>
    </dxf>
    <dxf>
      <font>
        <strike val="0"/>
        <outline val="0"/>
        <shadow val="0"/>
        <u val="none"/>
        <vertAlign val="baseline"/>
        <sz val="10.5"/>
        <color auto="1"/>
        <name val="Times New Roman"/>
        <scheme val="none"/>
      </font>
      <fill>
        <patternFill patternType="solid">
          <fgColor indexed="64"/>
          <bgColor theme="0"/>
        </patternFill>
      </fill>
      <protection locked="0" hidden="0"/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4" tint="-0.249977111117893"/>
      </font>
    </dxf>
    <dxf>
      <font>
        <b/>
        <color theme="4" tint="-0.249977111117893"/>
      </font>
    </dxf>
    <dxf>
      <font>
        <b/>
        <i val="0"/>
      </font>
      <border>
        <top style="double">
          <color theme="4"/>
        </top>
      </border>
    </dxf>
    <dxf>
      <font>
        <color theme="2" tint="-0.749961851863155"/>
      </font>
      <border>
        <left/>
        <right/>
        <vertical/>
        <horizontal/>
      </border>
    </dxf>
    <dxf>
      <font>
        <color theme="4" tint="-0.249977111117893"/>
      </font>
      <border>
        <left style="thin">
          <color theme="4" tint="0.59996337778862885"/>
        </left>
        <right style="thin">
          <color theme="4" tint="0.59996337778862885"/>
        </right>
        <top style="thin">
          <color theme="4" tint="0.59996337778862885"/>
        </top>
        <bottom style="thin">
          <color theme="4" tint="0.59996337778862885"/>
        </bottom>
        <vertical style="thin">
          <color theme="4" tint="0.59996337778862885"/>
        </vertical>
        <horizontal style="thin">
          <color theme="4" tint="0.59996337778862885"/>
        </horizontal>
      </border>
    </dxf>
  </dxfs>
  <tableStyles count="1" defaultTableStyle="Sales Invoice Table" defaultPivotStyle="PivotStyleLight16">
    <tableStyle name="Sales Invoice Table" pivot="0" count="7">
      <tableStyleElement type="wholeTable" dxfId="63"/>
      <tableStyleElement type="headerRow" dxfId="62"/>
      <tableStyleElement type="totalRow" dxfId="61"/>
      <tableStyleElement type="firstColumn" dxfId="60"/>
      <tableStyleElement type="lastColumn" dxfId="59"/>
      <tableStyleElement type="firstRowStripe" dxfId="58"/>
      <tableStyleElement type="firstColumnStripe" dxfId="57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calcChain" Target="calcChain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495300</xdr:colOff>
      <xdr:row>6</xdr:row>
      <xdr:rowOff>0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 txBox="1"/>
      </xdr:nvSpPr>
      <xdr:spPr>
        <a:xfrm>
          <a:off x="3238500" y="12363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tables/table1.xml><?xml version="1.0" encoding="utf-8"?>
<table xmlns="http://schemas.openxmlformats.org/spreadsheetml/2006/main" id="1" name="CustomerList" displayName="CustomerList" ref="A3:G57" totalsRowShown="0" headerRowDxfId="56" dataDxfId="55" totalsRowDxfId="54">
  <autoFilter ref="A3:G57"/>
  <tableColumns count="7">
    <tableColumn id="1" name="SR" dataDxfId="53" totalsRowDxfId="52"/>
    <tableColumn id="2" name="BANKS" dataDxfId="51" totalsRowDxfId="50"/>
    <tableColumn id="3" name="RURAL" dataDxfId="49" totalsRowDxfId="48"/>
    <tableColumn id="4" name="SEMI URBAN" dataDxfId="47" totalsRowDxfId="46"/>
    <tableColumn id="5" name="URBAN" dataDxfId="45" totalsRowDxfId="44"/>
    <tableColumn id="6" name="TOTAL" dataDxfId="43" totalsRowDxfId="42">
      <calculatedColumnFormula>CustomerList[[#This Row],[URBAN]]+CustomerList[[#This Row],[SEMI URBAN]]+CustomerList[[#This Row],[RURAL]]</calculatedColumnFormula>
    </tableColumn>
    <tableColumn id="8" name="ATMS" dataDxfId="41" totalsRowDxfId="40"/>
  </tableColumns>
  <tableStyleInfo name="Sales Invoice Table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Concourse">
      <a:dk1>
        <a:sysClr val="windowText" lastClr="000000"/>
      </a:dk1>
      <a:lt1>
        <a:sysClr val="window" lastClr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Sales Invoice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63"/>
    <pageSetUpPr autoPageBreaks="0"/>
  </sheetPr>
  <dimension ref="A1:L82"/>
  <sheetViews>
    <sheetView showGridLines="0" view="pageBreakPreview" zoomScale="60" zoomScaleNormal="100" workbookViewId="0">
      <pane xSplit="2" ySplit="3" topLeftCell="C12" activePane="bottomRight" state="frozen"/>
      <selection pane="topRight" activeCell="C1" sqref="C1"/>
      <selection pane="bottomLeft" activeCell="A4" sqref="A4"/>
      <selection pane="bottomRight" activeCell="Y55" sqref="Y55"/>
    </sheetView>
  </sheetViews>
  <sheetFormatPr baseColWidth="10" defaultColWidth="9.19921875" defaultRowHeight="18.75" customHeight="1"/>
  <cols>
    <col min="1" max="1" width="5.796875" style="43" customWidth="1"/>
    <col min="2" max="2" width="25.796875" style="43" customWidth="1"/>
    <col min="3" max="3" width="12.3984375" style="47" bestFit="1" customWidth="1"/>
    <col min="4" max="4" width="13.19921875" style="47" customWidth="1"/>
    <col min="5" max="5" width="12.19921875" style="47" bestFit="1" customWidth="1"/>
    <col min="6" max="6" width="12.19921875" style="154" bestFit="1" customWidth="1"/>
    <col min="7" max="7" width="11" style="47" customWidth="1"/>
    <col min="8" max="8" width="9.19921875" style="43"/>
    <col min="9" max="14" width="0" style="43" hidden="1" customWidth="1"/>
    <col min="15" max="16384" width="9.19921875" style="43"/>
  </cols>
  <sheetData>
    <row r="1" spans="1:12" ht="18.75" customHeight="1">
      <c r="A1" s="392" t="s">
        <v>700</v>
      </c>
      <c r="B1" s="392"/>
      <c r="C1" s="392"/>
      <c r="D1" s="392"/>
      <c r="E1" s="392"/>
      <c r="F1" s="392"/>
      <c r="G1" s="392"/>
    </row>
    <row r="2" spans="1:12" s="44" customFormat="1" ht="15" customHeight="1">
      <c r="A2" s="393" t="s">
        <v>95</v>
      </c>
      <c r="B2" s="393"/>
      <c r="C2" s="393"/>
      <c r="D2" s="393"/>
      <c r="E2" s="393"/>
      <c r="F2" s="393"/>
      <c r="G2" s="393"/>
      <c r="I2" s="393" t="s">
        <v>699</v>
      </c>
      <c r="J2" s="393"/>
      <c r="K2" s="393" t="s">
        <v>702</v>
      </c>
      <c r="L2" s="393"/>
    </row>
    <row r="3" spans="1:12" s="46" customFormat="1" ht="15" customHeight="1">
      <c r="A3" s="45" t="s">
        <v>207</v>
      </c>
      <c r="B3" s="45" t="s">
        <v>3</v>
      </c>
      <c r="C3" s="45" t="s">
        <v>4</v>
      </c>
      <c r="D3" s="45" t="s">
        <v>5</v>
      </c>
      <c r="E3" s="45" t="s">
        <v>6</v>
      </c>
      <c r="F3" s="45" t="s">
        <v>0</v>
      </c>
      <c r="G3" s="45" t="s">
        <v>7</v>
      </c>
      <c r="I3" s="314" t="s">
        <v>701</v>
      </c>
      <c r="J3" s="314" t="s">
        <v>7</v>
      </c>
      <c r="K3" s="314" t="s">
        <v>701</v>
      </c>
      <c r="L3" s="314" t="s">
        <v>7</v>
      </c>
    </row>
    <row r="4" spans="1:12" ht="14" customHeight="1">
      <c r="A4" s="48">
        <v>1</v>
      </c>
      <c r="B4" s="49" t="s">
        <v>52</v>
      </c>
      <c r="C4" s="49">
        <v>77</v>
      </c>
      <c r="D4" s="49">
        <v>46</v>
      </c>
      <c r="E4" s="49">
        <v>82</v>
      </c>
      <c r="F4" s="152">
        <f>CustomerList[[#This Row],[URBAN]]+CustomerList[[#This Row],[SEMI URBAN]]+CustomerList[[#This Row],[RURAL]]</f>
        <v>205</v>
      </c>
      <c r="G4" s="49">
        <v>90</v>
      </c>
      <c r="I4" s="43">
        <v>205</v>
      </c>
      <c r="J4" s="43">
        <v>90</v>
      </c>
      <c r="K4" s="43">
        <f>CustomerList[[#This Row],[TOTAL]]-I4</f>
        <v>0</v>
      </c>
      <c r="L4" s="43">
        <f>CustomerList[[#This Row],[ATMS]]-J4</f>
        <v>0</v>
      </c>
    </row>
    <row r="5" spans="1:12" ht="14" customHeight="1">
      <c r="A5" s="146">
        <v>2</v>
      </c>
      <c r="B5" s="147" t="s">
        <v>53</v>
      </c>
      <c r="C5" s="147">
        <v>2</v>
      </c>
      <c r="D5" s="147">
        <v>6</v>
      </c>
      <c r="E5" s="147">
        <v>37</v>
      </c>
      <c r="F5" s="152">
        <f>CustomerList[[#This Row],[URBAN]]+CustomerList[[#This Row],[SEMI URBAN]]+CustomerList[[#This Row],[RURAL]]</f>
        <v>45</v>
      </c>
      <c r="G5" s="148">
        <v>37</v>
      </c>
      <c r="I5" s="43">
        <v>45</v>
      </c>
      <c r="J5" s="43">
        <v>37</v>
      </c>
      <c r="K5" s="43">
        <f>CustomerList[[#This Row],[TOTAL]]-I5</f>
        <v>0</v>
      </c>
      <c r="L5" s="43">
        <f>CustomerList[[#This Row],[ATMS]]-J5</f>
        <v>0</v>
      </c>
    </row>
    <row r="6" spans="1:12" ht="14" customHeight="1">
      <c r="A6" s="48">
        <v>3</v>
      </c>
      <c r="B6" s="147" t="s">
        <v>54</v>
      </c>
      <c r="C6" s="147">
        <v>29</v>
      </c>
      <c r="D6" s="147">
        <v>78</v>
      </c>
      <c r="E6" s="147">
        <v>88</v>
      </c>
      <c r="F6" s="152">
        <f>CustomerList[[#This Row],[URBAN]]+CustomerList[[#This Row],[SEMI URBAN]]+CustomerList[[#This Row],[RURAL]]</f>
        <v>195</v>
      </c>
      <c r="G6" s="148">
        <v>325</v>
      </c>
      <c r="I6" s="43">
        <v>194</v>
      </c>
      <c r="J6" s="43">
        <v>328</v>
      </c>
      <c r="K6" s="43">
        <f>CustomerList[[#This Row],[TOTAL]]-I6</f>
        <v>1</v>
      </c>
      <c r="L6" s="43">
        <f>CustomerList[[#This Row],[ATMS]]-J6</f>
        <v>-3</v>
      </c>
    </row>
    <row r="7" spans="1:12" ht="14" customHeight="1">
      <c r="A7" s="146">
        <v>4</v>
      </c>
      <c r="B7" s="147" t="s">
        <v>55</v>
      </c>
      <c r="C7" s="147">
        <v>188</v>
      </c>
      <c r="D7" s="147">
        <v>136</v>
      </c>
      <c r="E7" s="147">
        <v>116</v>
      </c>
      <c r="F7" s="152">
        <f>CustomerList[[#This Row],[URBAN]]+CustomerList[[#This Row],[SEMI URBAN]]+CustomerList[[#This Row],[RURAL]]</f>
        <v>440</v>
      </c>
      <c r="G7" s="148">
        <v>718</v>
      </c>
      <c r="I7" s="43">
        <v>440</v>
      </c>
      <c r="J7" s="43">
        <v>718</v>
      </c>
      <c r="K7" s="43">
        <f>CustomerList[[#This Row],[TOTAL]]-I7</f>
        <v>0</v>
      </c>
      <c r="L7" s="43">
        <f>CustomerList[[#This Row],[ATMS]]-J7</f>
        <v>0</v>
      </c>
    </row>
    <row r="8" spans="1:12" ht="14" customHeight="1">
      <c r="A8" s="48">
        <v>5</v>
      </c>
      <c r="B8" s="147" t="s">
        <v>56</v>
      </c>
      <c r="C8" s="147">
        <v>86</v>
      </c>
      <c r="D8" s="147">
        <v>22</v>
      </c>
      <c r="E8" s="147">
        <v>37</v>
      </c>
      <c r="F8" s="152">
        <f>CustomerList[[#This Row],[URBAN]]+CustomerList[[#This Row],[SEMI URBAN]]+CustomerList[[#This Row],[RURAL]]</f>
        <v>145</v>
      </c>
      <c r="G8" s="148">
        <v>150</v>
      </c>
      <c r="I8" s="43">
        <v>145</v>
      </c>
      <c r="J8" s="43">
        <v>150</v>
      </c>
      <c r="K8" s="43">
        <f>CustomerList[[#This Row],[TOTAL]]-I8</f>
        <v>0</v>
      </c>
      <c r="L8" s="43">
        <f>CustomerList[[#This Row],[ATMS]]-J8</f>
        <v>0</v>
      </c>
    </row>
    <row r="9" spans="1:12" ht="14" customHeight="1">
      <c r="A9" s="146">
        <v>6</v>
      </c>
      <c r="B9" s="147" t="s">
        <v>57</v>
      </c>
      <c r="C9" s="147">
        <v>28</v>
      </c>
      <c r="D9" s="147">
        <v>102</v>
      </c>
      <c r="E9" s="147">
        <v>97</v>
      </c>
      <c r="F9" s="152">
        <f>CustomerList[[#This Row],[URBAN]]+CustomerList[[#This Row],[SEMI URBAN]]+CustomerList[[#This Row],[RURAL]]</f>
        <v>227</v>
      </c>
      <c r="G9" s="148">
        <v>244</v>
      </c>
      <c r="I9" s="43">
        <v>225</v>
      </c>
      <c r="J9" s="43">
        <v>244</v>
      </c>
      <c r="K9" s="43">
        <f>CustomerList[[#This Row],[TOTAL]]-I9</f>
        <v>2</v>
      </c>
      <c r="L9" s="43">
        <f>CustomerList[[#This Row],[ATMS]]-J9</f>
        <v>0</v>
      </c>
    </row>
    <row r="10" spans="1:12" ht="14" customHeight="1">
      <c r="A10" s="48">
        <v>7</v>
      </c>
      <c r="B10" s="147" t="s">
        <v>58</v>
      </c>
      <c r="C10" s="147">
        <v>229</v>
      </c>
      <c r="D10" s="147">
        <v>135</v>
      </c>
      <c r="E10" s="147">
        <f>44+59</f>
        <v>103</v>
      </c>
      <c r="F10" s="152">
        <f>CustomerList[[#This Row],[URBAN]]+CustomerList[[#This Row],[SEMI URBAN]]+CustomerList[[#This Row],[RURAL]]</f>
        <v>467</v>
      </c>
      <c r="G10" s="148">
        <v>561</v>
      </c>
      <c r="I10" s="43">
        <v>469</v>
      </c>
      <c r="J10" s="43">
        <v>580</v>
      </c>
      <c r="K10" s="43">
        <f>CustomerList[[#This Row],[TOTAL]]-I10</f>
        <v>-2</v>
      </c>
      <c r="L10" s="43">
        <f>CustomerList[[#This Row],[ATMS]]-J10</f>
        <v>-19</v>
      </c>
    </row>
    <row r="11" spans="1:12" ht="14" customHeight="1">
      <c r="A11" s="146">
        <v>8</v>
      </c>
      <c r="B11" s="147" t="s">
        <v>45</v>
      </c>
      <c r="C11" s="147">
        <v>9</v>
      </c>
      <c r="D11" s="147">
        <v>17</v>
      </c>
      <c r="E11" s="147">
        <v>38</v>
      </c>
      <c r="F11" s="152">
        <f>CustomerList[[#This Row],[URBAN]]+CustomerList[[#This Row],[SEMI URBAN]]+CustomerList[[#This Row],[RURAL]]</f>
        <v>64</v>
      </c>
      <c r="G11" s="148">
        <v>93</v>
      </c>
      <c r="I11" s="43">
        <v>64</v>
      </c>
      <c r="J11" s="43">
        <v>93</v>
      </c>
      <c r="K11" s="43">
        <f>CustomerList[[#This Row],[TOTAL]]-I11</f>
        <v>0</v>
      </c>
      <c r="L11" s="43">
        <f>CustomerList[[#This Row],[ATMS]]-J11</f>
        <v>0</v>
      </c>
    </row>
    <row r="12" spans="1:12" ht="14" customHeight="1">
      <c r="A12" s="48">
        <v>9</v>
      </c>
      <c r="B12" s="147" t="s">
        <v>46</v>
      </c>
      <c r="C12" s="147">
        <v>9</v>
      </c>
      <c r="D12" s="147">
        <v>14</v>
      </c>
      <c r="E12" s="147">
        <v>45</v>
      </c>
      <c r="F12" s="152">
        <f>CustomerList[[#This Row],[URBAN]]+CustomerList[[#This Row],[SEMI URBAN]]+CustomerList[[#This Row],[RURAL]]</f>
        <v>68</v>
      </c>
      <c r="G12" s="148">
        <v>59</v>
      </c>
      <c r="I12" s="43">
        <v>68</v>
      </c>
      <c r="J12" s="43">
        <v>59</v>
      </c>
      <c r="K12" s="43">
        <f>CustomerList[[#This Row],[TOTAL]]-I12</f>
        <v>0</v>
      </c>
      <c r="L12" s="43">
        <f>CustomerList[[#This Row],[ATMS]]-J12</f>
        <v>0</v>
      </c>
    </row>
    <row r="13" spans="1:12" ht="14" customHeight="1">
      <c r="A13" s="146">
        <v>10</v>
      </c>
      <c r="B13" s="147" t="s">
        <v>78</v>
      </c>
      <c r="C13" s="147">
        <v>22</v>
      </c>
      <c r="D13" s="147">
        <v>34</v>
      </c>
      <c r="E13" s="147">
        <v>50</v>
      </c>
      <c r="F13" s="152">
        <f>CustomerList[[#This Row],[URBAN]]+CustomerList[[#This Row],[SEMI URBAN]]+CustomerList[[#This Row],[RURAL]]</f>
        <v>106</v>
      </c>
      <c r="G13" s="148">
        <v>222</v>
      </c>
      <c r="I13" s="43">
        <v>107</v>
      </c>
      <c r="J13" s="43">
        <v>225</v>
      </c>
      <c r="K13" s="43">
        <f>CustomerList[[#This Row],[TOTAL]]-I13</f>
        <v>-1</v>
      </c>
      <c r="L13" s="43">
        <f>CustomerList[[#This Row],[ATMS]]-J13</f>
        <v>-3</v>
      </c>
    </row>
    <row r="14" spans="1:12" ht="14" customHeight="1">
      <c r="A14" s="48">
        <v>11</v>
      </c>
      <c r="B14" s="147" t="s">
        <v>59</v>
      </c>
      <c r="C14" s="147">
        <v>1</v>
      </c>
      <c r="D14" s="147">
        <v>5</v>
      </c>
      <c r="E14" s="147">
        <v>28</v>
      </c>
      <c r="F14" s="152">
        <f>CustomerList[[#This Row],[URBAN]]+CustomerList[[#This Row],[SEMI URBAN]]+CustomerList[[#This Row],[RURAL]]</f>
        <v>34</v>
      </c>
      <c r="G14" s="148">
        <v>34</v>
      </c>
      <c r="I14" s="43">
        <v>32</v>
      </c>
      <c r="J14" s="43">
        <v>33</v>
      </c>
      <c r="K14" s="43">
        <f>CustomerList[[#This Row],[TOTAL]]-I14</f>
        <v>2</v>
      </c>
      <c r="L14" s="43">
        <f>CustomerList[[#This Row],[ATMS]]-J14</f>
        <v>1</v>
      </c>
    </row>
    <row r="15" spans="1:12" ht="14" customHeight="1">
      <c r="A15" s="146">
        <v>12</v>
      </c>
      <c r="B15" s="147" t="s">
        <v>60</v>
      </c>
      <c r="C15" s="147">
        <v>9</v>
      </c>
      <c r="D15" s="147">
        <v>6</v>
      </c>
      <c r="E15" s="147">
        <v>45</v>
      </c>
      <c r="F15" s="152">
        <f>CustomerList[[#This Row],[URBAN]]+CustomerList[[#This Row],[SEMI URBAN]]+CustomerList[[#This Row],[RURAL]]</f>
        <v>60</v>
      </c>
      <c r="G15" s="148">
        <v>57</v>
      </c>
      <c r="I15" s="43">
        <v>60</v>
      </c>
      <c r="J15" s="43">
        <v>58</v>
      </c>
      <c r="K15" s="43">
        <f>CustomerList[[#This Row],[TOTAL]]-I15</f>
        <v>0</v>
      </c>
      <c r="L15" s="43">
        <f>CustomerList[[#This Row],[ATMS]]-J15</f>
        <v>-1</v>
      </c>
    </row>
    <row r="16" spans="1:12" ht="14" customHeight="1">
      <c r="A16" s="48">
        <v>13</v>
      </c>
      <c r="B16" s="147" t="s">
        <v>189</v>
      </c>
      <c r="C16" s="147">
        <v>11</v>
      </c>
      <c r="D16" s="147">
        <v>12</v>
      </c>
      <c r="E16" s="147">
        <v>55</v>
      </c>
      <c r="F16" s="152">
        <f>CustomerList[[#This Row],[URBAN]]+CustomerList[[#This Row],[SEMI URBAN]]+CustomerList[[#This Row],[RURAL]]</f>
        <v>78</v>
      </c>
      <c r="G16" s="148">
        <v>85</v>
      </c>
      <c r="I16" s="43">
        <v>77</v>
      </c>
      <c r="J16" s="43">
        <v>85</v>
      </c>
      <c r="K16" s="43">
        <f>CustomerList[[#This Row],[TOTAL]]-I16</f>
        <v>1</v>
      </c>
      <c r="L16" s="43">
        <f>CustomerList[[#This Row],[ATMS]]-J16</f>
        <v>0</v>
      </c>
    </row>
    <row r="17" spans="1:12" ht="14" customHeight="1">
      <c r="A17" s="146">
        <v>14</v>
      </c>
      <c r="B17" s="147" t="s">
        <v>190</v>
      </c>
      <c r="C17" s="147">
        <v>10</v>
      </c>
      <c r="D17" s="147">
        <v>6</v>
      </c>
      <c r="E17" s="147">
        <v>24</v>
      </c>
      <c r="F17" s="152">
        <f>CustomerList[[#This Row],[URBAN]]+CustomerList[[#This Row],[SEMI URBAN]]+CustomerList[[#This Row],[RURAL]]</f>
        <v>40</v>
      </c>
      <c r="G17" s="148">
        <v>34</v>
      </c>
      <c r="I17" s="43">
        <v>40</v>
      </c>
      <c r="J17" s="43">
        <v>34</v>
      </c>
      <c r="K17" s="43">
        <f>CustomerList[[#This Row],[TOTAL]]-I17</f>
        <v>0</v>
      </c>
      <c r="L17" s="43">
        <f>CustomerList[[#This Row],[ATMS]]-J17</f>
        <v>0</v>
      </c>
    </row>
    <row r="18" spans="1:12" ht="14" customHeight="1">
      <c r="A18" s="48">
        <v>15</v>
      </c>
      <c r="B18" s="147" t="s">
        <v>61</v>
      </c>
      <c r="C18" s="147">
        <v>88</v>
      </c>
      <c r="D18" s="147">
        <v>94</v>
      </c>
      <c r="E18" s="147">
        <v>113</v>
      </c>
      <c r="F18" s="152">
        <f>CustomerList[[#This Row],[URBAN]]+CustomerList[[#This Row],[SEMI URBAN]]+CustomerList[[#This Row],[RURAL]]</f>
        <v>295</v>
      </c>
      <c r="G18" s="148">
        <v>526</v>
      </c>
      <c r="I18" s="43">
        <v>287</v>
      </c>
      <c r="J18" s="43">
        <v>526</v>
      </c>
      <c r="K18" s="43">
        <f>CustomerList[[#This Row],[TOTAL]]-I18</f>
        <v>8</v>
      </c>
      <c r="L18" s="43">
        <f>CustomerList[[#This Row],[ATMS]]-J18</f>
        <v>0</v>
      </c>
    </row>
    <row r="19" spans="1:12" ht="14" customHeight="1">
      <c r="A19" s="146">
        <v>16</v>
      </c>
      <c r="B19" s="147" t="s">
        <v>67</v>
      </c>
      <c r="C19" s="147">
        <v>366</v>
      </c>
      <c r="D19" s="147">
        <v>354</v>
      </c>
      <c r="E19" s="147">
        <v>403</v>
      </c>
      <c r="F19" s="152">
        <f>CustomerList[[#This Row],[URBAN]]+CustomerList[[#This Row],[SEMI URBAN]]+CustomerList[[#This Row],[RURAL]]</f>
        <v>1123</v>
      </c>
      <c r="G19" s="148">
        <v>4023</v>
      </c>
      <c r="I19" s="43">
        <v>1123</v>
      </c>
      <c r="J19" s="43">
        <v>4062</v>
      </c>
      <c r="K19" s="43">
        <f>CustomerList[[#This Row],[TOTAL]]-I19</f>
        <v>0</v>
      </c>
      <c r="L19" s="43">
        <f>CustomerList[[#This Row],[ATMS]]-J19</f>
        <v>-39</v>
      </c>
    </row>
    <row r="20" spans="1:12" ht="14" customHeight="1">
      <c r="A20" s="48">
        <v>17</v>
      </c>
      <c r="B20" s="147" t="s">
        <v>62</v>
      </c>
      <c r="C20" s="147">
        <v>21</v>
      </c>
      <c r="D20" s="147">
        <v>22</v>
      </c>
      <c r="E20" s="147">
        <v>69</v>
      </c>
      <c r="F20" s="152">
        <f>CustomerList[[#This Row],[URBAN]]+CustomerList[[#This Row],[SEMI URBAN]]+CustomerList[[#This Row],[RURAL]]</f>
        <v>112</v>
      </c>
      <c r="G20" s="148">
        <v>104</v>
      </c>
      <c r="I20" s="43">
        <v>112</v>
      </c>
      <c r="J20" s="43">
        <v>104</v>
      </c>
      <c r="K20" s="43">
        <f>CustomerList[[#This Row],[TOTAL]]-I20</f>
        <v>0</v>
      </c>
      <c r="L20" s="43">
        <f>CustomerList[[#This Row],[ATMS]]-J20</f>
        <v>0</v>
      </c>
    </row>
    <row r="21" spans="1:12" ht="14" customHeight="1">
      <c r="A21" s="146">
        <v>18</v>
      </c>
      <c r="B21" s="147" t="s">
        <v>191</v>
      </c>
      <c r="C21" s="147">
        <v>54</v>
      </c>
      <c r="D21" s="147">
        <v>44</v>
      </c>
      <c r="E21" s="147">
        <v>69</v>
      </c>
      <c r="F21" s="152">
        <f>CustomerList[[#This Row],[URBAN]]+CustomerList[[#This Row],[SEMI URBAN]]+CustomerList[[#This Row],[RURAL]]</f>
        <v>167</v>
      </c>
      <c r="G21" s="148">
        <v>170</v>
      </c>
      <c r="I21" s="43">
        <v>169</v>
      </c>
      <c r="J21" s="43">
        <v>170</v>
      </c>
      <c r="K21" s="43">
        <f>CustomerList[[#This Row],[TOTAL]]-I21</f>
        <v>-2</v>
      </c>
      <c r="L21" s="43">
        <f>CustomerList[[#This Row],[ATMS]]-J21</f>
        <v>0</v>
      </c>
    </row>
    <row r="22" spans="1:12" ht="14" customHeight="1">
      <c r="A22" s="48">
        <v>19</v>
      </c>
      <c r="B22" s="147" t="s">
        <v>63</v>
      </c>
      <c r="C22" s="147">
        <v>97</v>
      </c>
      <c r="D22" s="147">
        <v>83</v>
      </c>
      <c r="E22" s="147">
        <v>105</v>
      </c>
      <c r="F22" s="152">
        <f>CustomerList[[#This Row],[URBAN]]+CustomerList[[#This Row],[SEMI URBAN]]+CustomerList[[#This Row],[RURAL]]</f>
        <v>285</v>
      </c>
      <c r="G22" s="148">
        <v>669</v>
      </c>
      <c r="I22" s="43">
        <v>284</v>
      </c>
      <c r="J22" s="43">
        <v>669</v>
      </c>
      <c r="K22" s="43">
        <f>CustomerList[[#This Row],[TOTAL]]-I22</f>
        <v>1</v>
      </c>
      <c r="L22" s="43">
        <f>CustomerList[[#This Row],[ATMS]]-J22</f>
        <v>0</v>
      </c>
    </row>
    <row r="23" spans="1:12" ht="14" customHeight="1">
      <c r="A23" s="146">
        <v>20</v>
      </c>
      <c r="B23" s="147" t="s">
        <v>64</v>
      </c>
      <c r="C23" s="147">
        <v>0</v>
      </c>
      <c r="D23" s="147">
        <v>0</v>
      </c>
      <c r="E23" s="147">
        <v>15</v>
      </c>
      <c r="F23" s="152">
        <f>CustomerList[[#This Row],[URBAN]]+CustomerList[[#This Row],[SEMI URBAN]]+CustomerList[[#This Row],[RURAL]]</f>
        <v>15</v>
      </c>
      <c r="G23" s="148">
        <v>24</v>
      </c>
      <c r="I23" s="43">
        <v>15</v>
      </c>
      <c r="J23" s="43">
        <v>24</v>
      </c>
      <c r="K23" s="43">
        <f>CustomerList[[#This Row],[TOTAL]]-I23</f>
        <v>0</v>
      </c>
      <c r="L23" s="43">
        <f>CustomerList[[#This Row],[ATMS]]-J23</f>
        <v>0</v>
      </c>
    </row>
    <row r="24" spans="1:12" ht="14" customHeight="1">
      <c r="A24" s="48">
        <v>21</v>
      </c>
      <c r="B24" s="147" t="s">
        <v>47</v>
      </c>
      <c r="C24" s="147">
        <v>9</v>
      </c>
      <c r="D24" s="147">
        <v>21</v>
      </c>
      <c r="E24" s="147">
        <v>42</v>
      </c>
      <c r="F24" s="152">
        <f>CustomerList[[#This Row],[URBAN]]+CustomerList[[#This Row],[SEMI URBAN]]+CustomerList[[#This Row],[RURAL]]</f>
        <v>72</v>
      </c>
      <c r="G24" s="148">
        <v>53</v>
      </c>
      <c r="I24" s="43">
        <v>72</v>
      </c>
      <c r="J24" s="43">
        <v>66</v>
      </c>
      <c r="K24" s="43">
        <f>CustomerList[[#This Row],[TOTAL]]-I24</f>
        <v>0</v>
      </c>
      <c r="L24" s="43">
        <f>CustomerList[[#This Row],[ATMS]]-J24</f>
        <v>-13</v>
      </c>
    </row>
    <row r="25" spans="1:12" s="151" customFormat="1" ht="14" customHeight="1">
      <c r="A25" s="149"/>
      <c r="B25" s="150" t="s">
        <v>306</v>
      </c>
      <c r="C25" s="150">
        <f>SUBTOTAL(109,C4:C24)</f>
        <v>1345</v>
      </c>
      <c r="D25" s="150">
        <f t="shared" ref="D25:G25" si="0">SUBTOTAL(109,D4:D24)</f>
        <v>1237</v>
      </c>
      <c r="E25" s="150">
        <f t="shared" si="0"/>
        <v>1661</v>
      </c>
      <c r="F25" s="150">
        <f t="shared" si="0"/>
        <v>4243</v>
      </c>
      <c r="G25" s="150">
        <f t="shared" si="0"/>
        <v>8278</v>
      </c>
      <c r="I25" s="151">
        <v>4233</v>
      </c>
      <c r="J25" s="151">
        <v>8355</v>
      </c>
      <c r="K25" s="43">
        <f>CustomerList[[#This Row],[TOTAL]]-I25</f>
        <v>10</v>
      </c>
      <c r="L25" s="43">
        <f>CustomerList[[#This Row],[ATMS]]-J25</f>
        <v>-77</v>
      </c>
    </row>
    <row r="26" spans="1:12" ht="14" customHeight="1">
      <c r="A26" s="48">
        <v>22</v>
      </c>
      <c r="B26" s="147" t="s">
        <v>44</v>
      </c>
      <c r="C26" s="147">
        <v>24</v>
      </c>
      <c r="D26" s="147">
        <v>46</v>
      </c>
      <c r="E26" s="147">
        <v>70</v>
      </c>
      <c r="F26" s="152">
        <f>CustomerList[[#This Row],[URBAN]]+CustomerList[[#This Row],[SEMI URBAN]]+CustomerList[[#This Row],[RURAL]]</f>
        <v>140</v>
      </c>
      <c r="G26" s="148">
        <v>378</v>
      </c>
      <c r="I26" s="43">
        <v>137</v>
      </c>
      <c r="J26" s="43">
        <v>390</v>
      </c>
      <c r="K26" s="43">
        <f>CustomerList[[#This Row],[TOTAL]]-I26</f>
        <v>3</v>
      </c>
      <c r="L26" s="43">
        <f>CustomerList[[#This Row],[ATMS]]-J26</f>
        <v>-12</v>
      </c>
    </row>
    <row r="27" spans="1:12" ht="14" customHeight="1">
      <c r="A27" s="146">
        <v>23</v>
      </c>
      <c r="B27" s="147" t="s">
        <v>192</v>
      </c>
      <c r="C27" s="147">
        <v>4</v>
      </c>
      <c r="D27" s="147">
        <v>7</v>
      </c>
      <c r="E27" s="147">
        <v>22</v>
      </c>
      <c r="F27" s="152">
        <f>CustomerList[[#This Row],[URBAN]]+CustomerList[[#This Row],[SEMI URBAN]]+CustomerList[[#This Row],[RURAL]]</f>
        <v>33</v>
      </c>
      <c r="G27" s="148">
        <v>17</v>
      </c>
      <c r="I27" s="43">
        <v>32</v>
      </c>
      <c r="J27" s="43">
        <v>22</v>
      </c>
      <c r="K27" s="43">
        <f>CustomerList[[#This Row],[TOTAL]]-I27</f>
        <v>1</v>
      </c>
      <c r="L27" s="43">
        <f>CustomerList[[#This Row],[ATMS]]-J27</f>
        <v>-5</v>
      </c>
    </row>
    <row r="28" spans="1:12" ht="14" customHeight="1">
      <c r="A28" s="48">
        <v>24</v>
      </c>
      <c r="B28" s="147" t="s">
        <v>193</v>
      </c>
      <c r="C28" s="147">
        <v>0</v>
      </c>
      <c r="D28" s="147">
        <v>1</v>
      </c>
      <c r="E28" s="147">
        <v>0</v>
      </c>
      <c r="F28" s="152">
        <f>CustomerList[[#This Row],[URBAN]]+CustomerList[[#This Row],[SEMI URBAN]]+CustomerList[[#This Row],[RURAL]]</f>
        <v>1</v>
      </c>
      <c r="G28" s="148">
        <v>1</v>
      </c>
      <c r="I28" s="43">
        <v>1</v>
      </c>
      <c r="J28" s="43">
        <v>1</v>
      </c>
      <c r="K28" s="43">
        <f>CustomerList[[#This Row],[TOTAL]]-I28</f>
        <v>0</v>
      </c>
      <c r="L28" s="43">
        <f>CustomerList[[#This Row],[ATMS]]-J28</f>
        <v>0</v>
      </c>
    </row>
    <row r="29" spans="1:12" ht="14" customHeight="1">
      <c r="A29" s="146">
        <v>25</v>
      </c>
      <c r="B29" s="147" t="s">
        <v>48</v>
      </c>
      <c r="C29" s="147">
        <v>0</v>
      </c>
      <c r="D29" s="147">
        <v>0</v>
      </c>
      <c r="E29" s="147">
        <v>2</v>
      </c>
      <c r="F29" s="152">
        <f>CustomerList[[#This Row],[URBAN]]+CustomerList[[#This Row],[SEMI URBAN]]+CustomerList[[#This Row],[RURAL]]</f>
        <v>2</v>
      </c>
      <c r="G29" s="148">
        <v>3</v>
      </c>
      <c r="I29" s="43">
        <v>2</v>
      </c>
      <c r="J29" s="43">
        <v>2</v>
      </c>
      <c r="K29" s="43">
        <f>CustomerList[[#This Row],[TOTAL]]-I29</f>
        <v>0</v>
      </c>
      <c r="L29" s="43">
        <f>CustomerList[[#This Row],[ATMS]]-J29</f>
        <v>1</v>
      </c>
    </row>
    <row r="30" spans="1:12" ht="14" customHeight="1">
      <c r="A30" s="48">
        <v>26</v>
      </c>
      <c r="B30" s="147" t="s">
        <v>194</v>
      </c>
      <c r="C30" s="147">
        <v>13</v>
      </c>
      <c r="D30" s="147">
        <v>12</v>
      </c>
      <c r="E30" s="147">
        <v>4</v>
      </c>
      <c r="F30" s="152">
        <f>CustomerList[[#This Row],[URBAN]]+CustomerList[[#This Row],[SEMI URBAN]]+CustomerList[[#This Row],[RURAL]]</f>
        <v>29</v>
      </c>
      <c r="G30" s="148">
        <v>25</v>
      </c>
      <c r="I30" s="43">
        <v>29</v>
      </c>
      <c r="J30" s="43">
        <v>25</v>
      </c>
      <c r="K30" s="43">
        <f>CustomerList[[#This Row],[TOTAL]]-I30</f>
        <v>0</v>
      </c>
      <c r="L30" s="43">
        <f>CustomerList[[#This Row],[ATMS]]-J30</f>
        <v>0</v>
      </c>
    </row>
    <row r="31" spans="1:12" ht="14" customHeight="1">
      <c r="A31" s="146">
        <v>27</v>
      </c>
      <c r="B31" s="147" t="s">
        <v>195</v>
      </c>
      <c r="C31" s="147">
        <v>0</v>
      </c>
      <c r="D31" s="147">
        <v>0</v>
      </c>
      <c r="E31" s="147">
        <v>1</v>
      </c>
      <c r="F31" s="152">
        <f>CustomerList[[#This Row],[URBAN]]+CustomerList[[#This Row],[SEMI URBAN]]+CustomerList[[#This Row],[RURAL]]</f>
        <v>1</v>
      </c>
      <c r="G31" s="148">
        <v>1</v>
      </c>
      <c r="I31" s="43">
        <v>1</v>
      </c>
      <c r="J31" s="43">
        <v>2</v>
      </c>
      <c r="K31" s="43">
        <f>CustomerList[[#This Row],[TOTAL]]-I31</f>
        <v>0</v>
      </c>
      <c r="L31" s="43">
        <f>CustomerList[[#This Row],[ATMS]]-J31</f>
        <v>-1</v>
      </c>
    </row>
    <row r="32" spans="1:12" ht="14" customHeight="1">
      <c r="A32" s="48">
        <v>28</v>
      </c>
      <c r="B32" s="147" t="s">
        <v>196</v>
      </c>
      <c r="C32" s="147">
        <v>1</v>
      </c>
      <c r="D32" s="147">
        <v>2</v>
      </c>
      <c r="E32" s="147">
        <v>8</v>
      </c>
      <c r="F32" s="152">
        <f>CustomerList[[#This Row],[URBAN]]+CustomerList[[#This Row],[SEMI URBAN]]+CustomerList[[#This Row],[RURAL]]</f>
        <v>11</v>
      </c>
      <c r="G32" s="148">
        <v>11</v>
      </c>
      <c r="I32" s="43">
        <v>11</v>
      </c>
      <c r="J32" s="43">
        <v>11</v>
      </c>
      <c r="K32" s="43">
        <f>CustomerList[[#This Row],[TOTAL]]-I32</f>
        <v>0</v>
      </c>
      <c r="L32" s="43">
        <f>CustomerList[[#This Row],[ATMS]]-J32</f>
        <v>0</v>
      </c>
    </row>
    <row r="33" spans="1:12" ht="14" customHeight="1">
      <c r="A33" s="146">
        <v>29</v>
      </c>
      <c r="B33" s="147" t="s">
        <v>68</v>
      </c>
      <c r="C33" s="147">
        <v>11</v>
      </c>
      <c r="D33" s="147">
        <v>53</v>
      </c>
      <c r="E33" s="147">
        <v>72</v>
      </c>
      <c r="F33" s="152">
        <f>CustomerList[[#This Row],[URBAN]]+CustomerList[[#This Row],[SEMI URBAN]]+CustomerList[[#This Row],[RURAL]]</f>
        <v>136</v>
      </c>
      <c r="G33" s="148">
        <v>256</v>
      </c>
      <c r="I33" s="43">
        <v>135</v>
      </c>
      <c r="J33" s="43">
        <v>224</v>
      </c>
      <c r="K33" s="43">
        <f>CustomerList[[#This Row],[TOTAL]]-I33</f>
        <v>1</v>
      </c>
      <c r="L33" s="43">
        <f>CustomerList[[#This Row],[ATMS]]-J33</f>
        <v>32</v>
      </c>
    </row>
    <row r="34" spans="1:12" ht="14" customHeight="1">
      <c r="A34" s="48">
        <v>30</v>
      </c>
      <c r="B34" s="147" t="s">
        <v>69</v>
      </c>
      <c r="C34" s="147">
        <v>60</v>
      </c>
      <c r="D34" s="147">
        <v>79</v>
      </c>
      <c r="E34" s="147">
        <v>99</v>
      </c>
      <c r="F34" s="152">
        <f>CustomerList[[#This Row],[URBAN]]+CustomerList[[#This Row],[SEMI URBAN]]+CustomerList[[#This Row],[RURAL]]</f>
        <v>238</v>
      </c>
      <c r="G34" s="148">
        <v>377</v>
      </c>
      <c r="I34" s="43">
        <v>238</v>
      </c>
      <c r="J34" s="43">
        <v>382</v>
      </c>
      <c r="K34" s="43">
        <f>CustomerList[[#This Row],[TOTAL]]-I34</f>
        <v>0</v>
      </c>
      <c r="L34" s="43">
        <f>CustomerList[[#This Row],[ATMS]]-J34</f>
        <v>-5</v>
      </c>
    </row>
    <row r="35" spans="1:12" ht="14" customHeight="1">
      <c r="A35" s="146">
        <v>31</v>
      </c>
      <c r="B35" s="147" t="s">
        <v>197</v>
      </c>
      <c r="C35" s="147">
        <v>17</v>
      </c>
      <c r="D35" s="147">
        <v>15</v>
      </c>
      <c r="E35" s="147">
        <v>10</v>
      </c>
      <c r="F35" s="152">
        <f>CustomerList[[#This Row],[URBAN]]+CustomerList[[#This Row],[SEMI URBAN]]+CustomerList[[#This Row],[RURAL]]</f>
        <v>42</v>
      </c>
      <c r="G35" s="148">
        <v>4</v>
      </c>
      <c r="I35" s="43">
        <v>41</v>
      </c>
      <c r="J35" s="43">
        <v>3</v>
      </c>
      <c r="K35" s="43">
        <f>CustomerList[[#This Row],[TOTAL]]-I35</f>
        <v>1</v>
      </c>
      <c r="L35" s="43">
        <f>CustomerList[[#This Row],[ATMS]]-J35</f>
        <v>1</v>
      </c>
    </row>
    <row r="36" spans="1:12" ht="14" customHeight="1">
      <c r="A36" s="48">
        <v>32</v>
      </c>
      <c r="B36" s="153" t="s">
        <v>198</v>
      </c>
      <c r="C36" s="153">
        <v>33</v>
      </c>
      <c r="D36" s="153">
        <v>21</v>
      </c>
      <c r="E36" s="153">
        <v>34</v>
      </c>
      <c r="F36" s="152">
        <f>CustomerList[[#This Row],[URBAN]]+CustomerList[[#This Row],[SEMI URBAN]]+CustomerList[[#This Row],[RURAL]]</f>
        <v>88</v>
      </c>
      <c r="G36" s="251">
        <v>66</v>
      </c>
      <c r="I36" s="43">
        <v>87</v>
      </c>
      <c r="J36" s="43">
        <v>65</v>
      </c>
      <c r="K36" s="43">
        <f>CustomerList[[#This Row],[TOTAL]]-I36</f>
        <v>1</v>
      </c>
      <c r="L36" s="43">
        <f>CustomerList[[#This Row],[ATMS]]-J36</f>
        <v>1</v>
      </c>
    </row>
    <row r="37" spans="1:12" ht="14" customHeight="1">
      <c r="A37" s="146">
        <v>33</v>
      </c>
      <c r="B37" s="147" t="s">
        <v>199</v>
      </c>
      <c r="C37" s="147">
        <v>0</v>
      </c>
      <c r="D37" s="147">
        <v>0</v>
      </c>
      <c r="E37" s="147">
        <v>2</v>
      </c>
      <c r="F37" s="152">
        <f>CustomerList[[#This Row],[URBAN]]+CustomerList[[#This Row],[SEMI URBAN]]+CustomerList[[#This Row],[RURAL]]</f>
        <v>2</v>
      </c>
      <c r="G37" s="148">
        <v>1</v>
      </c>
      <c r="I37" s="43">
        <v>2</v>
      </c>
      <c r="J37" s="43">
        <v>1</v>
      </c>
      <c r="K37" s="43">
        <f>CustomerList[[#This Row],[TOTAL]]-I37</f>
        <v>0</v>
      </c>
      <c r="L37" s="43">
        <f>CustomerList[[#This Row],[ATMS]]-J37</f>
        <v>0</v>
      </c>
    </row>
    <row r="38" spans="1:12" ht="14" customHeight="1">
      <c r="A38" s="48">
        <v>34</v>
      </c>
      <c r="B38" s="147" t="s">
        <v>200</v>
      </c>
      <c r="C38" s="147">
        <v>0</v>
      </c>
      <c r="D38" s="147">
        <v>0</v>
      </c>
      <c r="E38" s="147">
        <v>7</v>
      </c>
      <c r="F38" s="152">
        <f>CustomerList[[#This Row],[URBAN]]+CustomerList[[#This Row],[SEMI URBAN]]+CustomerList[[#This Row],[RURAL]]</f>
        <v>7</v>
      </c>
      <c r="G38" s="148">
        <v>8</v>
      </c>
      <c r="I38" s="43">
        <v>7</v>
      </c>
      <c r="J38" s="43">
        <v>8</v>
      </c>
      <c r="K38" s="43">
        <f>CustomerList[[#This Row],[TOTAL]]-I38</f>
        <v>0</v>
      </c>
      <c r="L38" s="43">
        <f>CustomerList[[#This Row],[ATMS]]-J38</f>
        <v>0</v>
      </c>
    </row>
    <row r="39" spans="1:12" ht="14" customHeight="1">
      <c r="A39" s="146">
        <v>35</v>
      </c>
      <c r="B39" s="147" t="s">
        <v>201</v>
      </c>
      <c r="C39" s="147">
        <v>0</v>
      </c>
      <c r="D39" s="147">
        <v>0</v>
      </c>
      <c r="E39" s="147">
        <v>4</v>
      </c>
      <c r="F39" s="152">
        <f>CustomerList[[#This Row],[URBAN]]+CustomerList[[#This Row],[SEMI URBAN]]+CustomerList[[#This Row],[RURAL]]</f>
        <v>4</v>
      </c>
      <c r="G39" s="148">
        <v>6</v>
      </c>
      <c r="I39" s="43">
        <v>3</v>
      </c>
      <c r="J39" s="43">
        <v>5</v>
      </c>
      <c r="K39" s="43">
        <f>CustomerList[[#This Row],[TOTAL]]-I39</f>
        <v>1</v>
      </c>
      <c r="L39" s="43">
        <f>CustomerList[[#This Row],[ATMS]]-J39</f>
        <v>1</v>
      </c>
    </row>
    <row r="40" spans="1:12" ht="14" customHeight="1">
      <c r="A40" s="48">
        <v>36</v>
      </c>
      <c r="B40" s="147" t="s">
        <v>70</v>
      </c>
      <c r="C40" s="147">
        <v>3</v>
      </c>
      <c r="D40" s="147">
        <v>12</v>
      </c>
      <c r="E40" s="147">
        <v>22</v>
      </c>
      <c r="F40" s="152">
        <f>CustomerList[[#This Row],[URBAN]]+CustomerList[[#This Row],[SEMI URBAN]]+CustomerList[[#This Row],[RURAL]]</f>
        <v>37</v>
      </c>
      <c r="G40" s="148">
        <v>37</v>
      </c>
      <c r="I40" s="43">
        <v>36</v>
      </c>
      <c r="J40" s="43">
        <v>36</v>
      </c>
      <c r="K40" s="43">
        <f>CustomerList[[#This Row],[TOTAL]]-I40</f>
        <v>1</v>
      </c>
      <c r="L40" s="43">
        <f>CustomerList[[#This Row],[ATMS]]-J40</f>
        <v>1</v>
      </c>
    </row>
    <row r="41" spans="1:12" ht="14" customHeight="1">
      <c r="A41" s="146">
        <v>37</v>
      </c>
      <c r="B41" s="147" t="s">
        <v>202</v>
      </c>
      <c r="C41" s="147">
        <v>0</v>
      </c>
      <c r="D41" s="147">
        <v>1</v>
      </c>
      <c r="E41" s="147">
        <v>3</v>
      </c>
      <c r="F41" s="152">
        <f>CustomerList[[#This Row],[URBAN]]+CustomerList[[#This Row],[SEMI URBAN]]+CustomerList[[#This Row],[RURAL]]</f>
        <v>4</v>
      </c>
      <c r="G41" s="148">
        <v>5</v>
      </c>
      <c r="I41" s="43">
        <v>4</v>
      </c>
      <c r="J41" s="43">
        <v>5</v>
      </c>
      <c r="K41" s="43">
        <f>CustomerList[[#This Row],[TOTAL]]-I41</f>
        <v>0</v>
      </c>
      <c r="L41" s="43">
        <f>CustomerList[[#This Row],[ATMS]]-J41</f>
        <v>0</v>
      </c>
    </row>
    <row r="42" spans="1:12" ht="14" customHeight="1">
      <c r="A42" s="48">
        <v>38</v>
      </c>
      <c r="B42" s="147" t="s">
        <v>203</v>
      </c>
      <c r="C42" s="147">
        <v>4</v>
      </c>
      <c r="D42" s="147">
        <v>8</v>
      </c>
      <c r="E42" s="147">
        <v>3</v>
      </c>
      <c r="F42" s="152">
        <f>CustomerList[[#This Row],[URBAN]]+CustomerList[[#This Row],[SEMI URBAN]]+CustomerList[[#This Row],[RURAL]]</f>
        <v>15</v>
      </c>
      <c r="G42" s="148">
        <v>14</v>
      </c>
      <c r="I42" s="43">
        <v>15</v>
      </c>
      <c r="J42" s="43">
        <v>14</v>
      </c>
      <c r="K42" s="43">
        <f>CustomerList[[#This Row],[TOTAL]]-I42</f>
        <v>0</v>
      </c>
      <c r="L42" s="43">
        <f>CustomerList[[#This Row],[ATMS]]-J42</f>
        <v>0</v>
      </c>
    </row>
    <row r="43" spans="1:12" ht="14" customHeight="1">
      <c r="A43" s="146">
        <v>39</v>
      </c>
      <c r="B43" s="147" t="s">
        <v>204</v>
      </c>
      <c r="C43" s="147">
        <v>0</v>
      </c>
      <c r="D43" s="147">
        <v>0</v>
      </c>
      <c r="E43" s="147">
        <v>3</v>
      </c>
      <c r="F43" s="152">
        <f>CustomerList[[#This Row],[URBAN]]+CustomerList[[#This Row],[SEMI URBAN]]+CustomerList[[#This Row],[RURAL]]</f>
        <v>3</v>
      </c>
      <c r="G43" s="148">
        <v>4</v>
      </c>
      <c r="I43" s="43">
        <v>3</v>
      </c>
      <c r="J43" s="43">
        <v>4</v>
      </c>
      <c r="K43" s="43">
        <f>CustomerList[[#This Row],[TOTAL]]-I43</f>
        <v>0</v>
      </c>
      <c r="L43" s="43">
        <f>CustomerList[[#This Row],[ATMS]]-J43</f>
        <v>0</v>
      </c>
    </row>
    <row r="44" spans="1:12" ht="14" customHeight="1">
      <c r="A44" s="48">
        <v>40</v>
      </c>
      <c r="B44" s="147" t="s">
        <v>74</v>
      </c>
      <c r="C44" s="147">
        <v>0</v>
      </c>
      <c r="D44" s="147">
        <v>0</v>
      </c>
      <c r="E44" s="147">
        <v>3</v>
      </c>
      <c r="F44" s="152">
        <f>CustomerList[[#This Row],[URBAN]]+CustomerList[[#This Row],[SEMI URBAN]]+CustomerList[[#This Row],[RURAL]]</f>
        <v>3</v>
      </c>
      <c r="G44" s="148">
        <v>3</v>
      </c>
      <c r="I44" s="43">
        <v>3</v>
      </c>
      <c r="J44" s="43">
        <v>3</v>
      </c>
      <c r="K44" s="43">
        <f>CustomerList[[#This Row],[TOTAL]]-I44</f>
        <v>0</v>
      </c>
      <c r="L44" s="43">
        <f>CustomerList[[#This Row],[ATMS]]-J44</f>
        <v>0</v>
      </c>
    </row>
    <row r="45" spans="1:12" ht="14" customHeight="1">
      <c r="A45" s="146">
        <v>41</v>
      </c>
      <c r="B45" s="147" t="s">
        <v>205</v>
      </c>
      <c r="C45" s="147">
        <v>0</v>
      </c>
      <c r="D45" s="147">
        <v>2</v>
      </c>
      <c r="E45" s="147">
        <v>1</v>
      </c>
      <c r="F45" s="152">
        <f>CustomerList[[#This Row],[URBAN]]+CustomerList[[#This Row],[SEMI URBAN]]+CustomerList[[#This Row],[RURAL]]</f>
        <v>3</v>
      </c>
      <c r="G45" s="148">
        <v>3</v>
      </c>
      <c r="I45" s="43">
        <v>3</v>
      </c>
      <c r="J45" s="43">
        <v>3</v>
      </c>
      <c r="K45" s="43">
        <f>CustomerList[[#This Row],[TOTAL]]-I45</f>
        <v>0</v>
      </c>
      <c r="L45" s="43">
        <f>CustomerList[[#This Row],[ATMS]]-J45</f>
        <v>0</v>
      </c>
    </row>
    <row r="46" spans="1:12" ht="14" customHeight="1">
      <c r="A46" s="48">
        <v>42</v>
      </c>
      <c r="B46" s="147" t="s">
        <v>73</v>
      </c>
      <c r="C46" s="147">
        <v>18</v>
      </c>
      <c r="D46" s="147">
        <v>23</v>
      </c>
      <c r="E46" s="147">
        <v>20</v>
      </c>
      <c r="F46" s="152">
        <f>CustomerList[[#This Row],[URBAN]]+CustomerList[[#This Row],[SEMI URBAN]]+CustomerList[[#This Row],[RURAL]]</f>
        <v>61</v>
      </c>
      <c r="G46" s="148">
        <v>49</v>
      </c>
      <c r="I46" s="43">
        <v>56</v>
      </c>
      <c r="J46" s="43">
        <v>34</v>
      </c>
      <c r="K46" s="43">
        <f>CustomerList[[#This Row],[TOTAL]]-I46</f>
        <v>5</v>
      </c>
      <c r="L46" s="43">
        <f>CustomerList[[#This Row],[ATMS]]-J46</f>
        <v>15</v>
      </c>
    </row>
    <row r="47" spans="1:12" s="151" customFormat="1" ht="14" customHeight="1">
      <c r="A47" s="149"/>
      <c r="B47" s="150" t="s">
        <v>303</v>
      </c>
      <c r="C47" s="150">
        <f>SUBTOTAL(109,C26:C46)</f>
        <v>188</v>
      </c>
      <c r="D47" s="150">
        <f t="shared" ref="D47:G47" si="1">SUBTOTAL(109,D26:D46)</f>
        <v>282</v>
      </c>
      <c r="E47" s="150">
        <f t="shared" si="1"/>
        <v>390</v>
      </c>
      <c r="F47" s="150">
        <f t="shared" si="1"/>
        <v>860</v>
      </c>
      <c r="G47" s="150">
        <f t="shared" si="1"/>
        <v>1269</v>
      </c>
      <c r="I47" s="151">
        <v>846</v>
      </c>
      <c r="J47" s="151">
        <v>1240</v>
      </c>
      <c r="K47" s="43">
        <f>CustomerList[[#This Row],[TOTAL]]-I47</f>
        <v>14</v>
      </c>
      <c r="L47" s="43">
        <f>CustomerList[[#This Row],[ATMS]]-J47</f>
        <v>29</v>
      </c>
    </row>
    <row r="48" spans="1:12" ht="14" customHeight="1">
      <c r="A48" s="48">
        <v>43</v>
      </c>
      <c r="B48" s="147" t="s">
        <v>43</v>
      </c>
      <c r="C48" s="147">
        <v>273</v>
      </c>
      <c r="D48" s="147">
        <v>134</v>
      </c>
      <c r="E48" s="147">
        <v>48</v>
      </c>
      <c r="F48" s="152">
        <f>CustomerList[[#This Row],[URBAN]]+CustomerList[[#This Row],[SEMI URBAN]]+CustomerList[[#This Row],[RURAL]]</f>
        <v>455</v>
      </c>
      <c r="G48" s="148">
        <v>0</v>
      </c>
      <c r="I48" s="43">
        <v>455</v>
      </c>
      <c r="J48" s="43">
        <v>0</v>
      </c>
      <c r="K48" s="43">
        <f>CustomerList[[#This Row],[TOTAL]]-I48</f>
        <v>0</v>
      </c>
      <c r="L48" s="43">
        <f>CustomerList[[#This Row],[ATMS]]-J48</f>
        <v>0</v>
      </c>
    </row>
    <row r="49" spans="1:12" ht="14" customHeight="1">
      <c r="A49" s="146">
        <v>44</v>
      </c>
      <c r="B49" s="147" t="s">
        <v>206</v>
      </c>
      <c r="C49" s="147">
        <v>316</v>
      </c>
      <c r="D49" s="147">
        <v>90</v>
      </c>
      <c r="E49" s="147">
        <v>48</v>
      </c>
      <c r="F49" s="152">
        <f>CustomerList[[#This Row],[URBAN]]+CustomerList[[#This Row],[SEMI URBAN]]+CustomerList[[#This Row],[RURAL]]</f>
        <v>454</v>
      </c>
      <c r="G49" s="148">
        <v>0</v>
      </c>
      <c r="I49" s="43">
        <v>454</v>
      </c>
      <c r="J49" s="43">
        <v>0</v>
      </c>
      <c r="K49" s="43">
        <f>CustomerList[[#This Row],[TOTAL]]-I49</f>
        <v>0</v>
      </c>
      <c r="L49" s="43">
        <f>CustomerList[[#This Row],[ATMS]]-J49</f>
        <v>0</v>
      </c>
    </row>
    <row r="50" spans="1:12" ht="14" customHeight="1">
      <c r="A50" s="48">
        <v>45</v>
      </c>
      <c r="B50" s="147" t="s">
        <v>49</v>
      </c>
      <c r="C50" s="147">
        <v>262</v>
      </c>
      <c r="D50" s="147">
        <v>92</v>
      </c>
      <c r="E50" s="147">
        <v>52</v>
      </c>
      <c r="F50" s="152">
        <f>CustomerList[[#This Row],[URBAN]]+CustomerList[[#This Row],[SEMI URBAN]]+CustomerList[[#This Row],[RURAL]]</f>
        <v>406</v>
      </c>
      <c r="G50" s="148">
        <v>0</v>
      </c>
      <c r="I50" s="43">
        <v>400</v>
      </c>
      <c r="J50" s="43">
        <v>0</v>
      </c>
      <c r="K50" s="43">
        <f>CustomerList[[#This Row],[TOTAL]]-I50</f>
        <v>6</v>
      </c>
      <c r="L50" s="43">
        <f>CustomerList[[#This Row],[ATMS]]-J50</f>
        <v>0</v>
      </c>
    </row>
    <row r="51" spans="1:12" s="151" customFormat="1" ht="14" customHeight="1">
      <c r="A51" s="149"/>
      <c r="B51" s="150" t="s">
        <v>307</v>
      </c>
      <c r="C51" s="150">
        <f>SUBTOTAL(109,C48:C50)</f>
        <v>851</v>
      </c>
      <c r="D51" s="150">
        <f t="shared" ref="D51:G51" si="2">SUBTOTAL(109,D48:D50)</f>
        <v>316</v>
      </c>
      <c r="E51" s="150">
        <f t="shared" si="2"/>
        <v>148</v>
      </c>
      <c r="F51" s="150">
        <f t="shared" si="2"/>
        <v>1315</v>
      </c>
      <c r="G51" s="150">
        <f t="shared" si="2"/>
        <v>0</v>
      </c>
      <c r="I51" s="151">
        <v>1309</v>
      </c>
      <c r="J51" s="151">
        <v>0</v>
      </c>
      <c r="K51" s="43">
        <f>CustomerList[[#This Row],[TOTAL]]-I51</f>
        <v>6</v>
      </c>
      <c r="L51" s="43">
        <f>CustomerList[[#This Row],[ATMS]]-J51</f>
        <v>0</v>
      </c>
    </row>
    <row r="52" spans="1:12" ht="14" customHeight="1">
      <c r="A52" s="48">
        <v>46</v>
      </c>
      <c r="B52" s="147" t="s">
        <v>298</v>
      </c>
      <c r="C52" s="147">
        <v>0</v>
      </c>
      <c r="D52" s="147">
        <v>0</v>
      </c>
      <c r="E52" s="147">
        <v>1</v>
      </c>
      <c r="F52" s="152">
        <f>CustomerList[[#This Row],[URBAN]]+CustomerList[[#This Row],[SEMI URBAN]]+CustomerList[[#This Row],[RURAL]]</f>
        <v>1</v>
      </c>
      <c r="G52" s="148">
        <v>0</v>
      </c>
      <c r="I52" s="43">
        <v>1</v>
      </c>
      <c r="J52" s="43">
        <v>0</v>
      </c>
      <c r="K52" s="43">
        <f>CustomerList[[#This Row],[TOTAL]]-I52</f>
        <v>0</v>
      </c>
      <c r="L52" s="43">
        <f>CustomerList[[#This Row],[ATMS]]-J52</f>
        <v>0</v>
      </c>
    </row>
    <row r="53" spans="1:12" ht="14" customHeight="1">
      <c r="A53" s="146">
        <v>47</v>
      </c>
      <c r="B53" s="147" t="s">
        <v>231</v>
      </c>
      <c r="C53" s="147">
        <v>297</v>
      </c>
      <c r="D53" s="147">
        <v>470</v>
      </c>
      <c r="E53" s="147">
        <v>86</v>
      </c>
      <c r="F53" s="152">
        <f>CustomerList[[#This Row],[URBAN]]+CustomerList[[#This Row],[SEMI URBAN]]+CustomerList[[#This Row],[RURAL]]</f>
        <v>853</v>
      </c>
      <c r="G53" s="148">
        <v>4</v>
      </c>
      <c r="I53" s="43">
        <v>853</v>
      </c>
      <c r="J53" s="43">
        <v>4</v>
      </c>
      <c r="K53" s="43">
        <f>CustomerList[[#This Row],[TOTAL]]-I53</f>
        <v>0</v>
      </c>
      <c r="L53" s="43">
        <f>CustomerList[[#This Row],[ATMS]]-J53</f>
        <v>0</v>
      </c>
    </row>
    <row r="54" spans="1:12" ht="14" customHeight="1">
      <c r="A54" s="48">
        <v>48</v>
      </c>
      <c r="B54" s="147" t="s">
        <v>299</v>
      </c>
      <c r="C54" s="147">
        <v>0</v>
      </c>
      <c r="D54" s="147">
        <v>0</v>
      </c>
      <c r="E54" s="147">
        <v>4</v>
      </c>
      <c r="F54" s="152">
        <f>CustomerList[[#This Row],[URBAN]]+CustomerList[[#This Row],[SEMI URBAN]]+CustomerList[[#This Row],[RURAL]]</f>
        <v>4</v>
      </c>
      <c r="G54" s="148">
        <v>3</v>
      </c>
      <c r="I54" s="43">
        <v>4</v>
      </c>
      <c r="J54" s="43">
        <v>3</v>
      </c>
      <c r="K54" s="43">
        <f>CustomerList[[#This Row],[TOTAL]]-I54</f>
        <v>0</v>
      </c>
      <c r="L54" s="43">
        <f>CustomerList[[#This Row],[ATMS]]-J54</f>
        <v>0</v>
      </c>
    </row>
    <row r="55" spans="1:12" ht="14" customHeight="1">
      <c r="A55" s="146">
        <v>49</v>
      </c>
      <c r="B55" s="153" t="s">
        <v>305</v>
      </c>
      <c r="C55" s="147">
        <v>0</v>
      </c>
      <c r="D55" s="147">
        <v>2</v>
      </c>
      <c r="E55" s="147">
        <v>1</v>
      </c>
      <c r="F55" s="152">
        <f>CustomerList[[#This Row],[URBAN]]+CustomerList[[#This Row],[SEMI URBAN]]+CustomerList[[#This Row],[RURAL]]</f>
        <v>3</v>
      </c>
      <c r="G55" s="148">
        <v>0</v>
      </c>
      <c r="I55" s="43">
        <v>3</v>
      </c>
      <c r="J55" s="43">
        <v>0</v>
      </c>
      <c r="K55" s="43">
        <f>CustomerList[[#This Row],[TOTAL]]-I55</f>
        <v>0</v>
      </c>
      <c r="L55" s="43">
        <f>CustomerList[[#This Row],[ATMS]]-J55</f>
        <v>0</v>
      </c>
    </row>
    <row r="56" spans="1:12" s="151" customFormat="1" ht="14" customHeight="1">
      <c r="A56" s="246"/>
      <c r="B56" s="150" t="s">
        <v>304</v>
      </c>
      <c r="C56" s="150">
        <f>SUBTOTAL(109,C52:C55)</f>
        <v>297</v>
      </c>
      <c r="D56" s="150">
        <f t="shared" ref="D56:G56" si="3">SUBTOTAL(109,D52:D55)</f>
        <v>472</v>
      </c>
      <c r="E56" s="150">
        <f t="shared" si="3"/>
        <v>92</v>
      </c>
      <c r="F56" s="150">
        <f t="shared" si="3"/>
        <v>861</v>
      </c>
      <c r="G56" s="150">
        <f t="shared" si="3"/>
        <v>7</v>
      </c>
      <c r="I56" s="151">
        <v>861</v>
      </c>
      <c r="J56" s="151">
        <v>7</v>
      </c>
      <c r="K56" s="43">
        <f>CustomerList[[#This Row],[TOTAL]]-I56</f>
        <v>0</v>
      </c>
      <c r="L56" s="43">
        <f>CustomerList[[#This Row],[ATMS]]-J56</f>
        <v>0</v>
      </c>
    </row>
    <row r="57" spans="1:12" s="151" customFormat="1" ht="14" customHeight="1">
      <c r="A57" s="149"/>
      <c r="B57" s="150" t="s">
        <v>232</v>
      </c>
      <c r="C57" s="150">
        <f>C56+C51+C47+C25</f>
        <v>2681</v>
      </c>
      <c r="D57" s="150">
        <f t="shared" ref="D57:G57" si="4">D56+D51+D47+D25</f>
        <v>2307</v>
      </c>
      <c r="E57" s="150">
        <f t="shared" si="4"/>
        <v>2291</v>
      </c>
      <c r="F57" s="150">
        <f t="shared" si="4"/>
        <v>7279</v>
      </c>
      <c r="G57" s="150">
        <f t="shared" si="4"/>
        <v>9554</v>
      </c>
      <c r="I57" s="151">
        <v>7249</v>
      </c>
      <c r="J57" s="151">
        <v>9602</v>
      </c>
      <c r="K57" s="43">
        <f>CustomerList[[#This Row],[TOTAL]]-I57</f>
        <v>30</v>
      </c>
      <c r="L57" s="43">
        <f>CustomerList[[#This Row],[ATMS]]-J57</f>
        <v>-48</v>
      </c>
    </row>
    <row r="58" spans="1:12" ht="18.75" hidden="1" customHeight="1"/>
    <row r="59" spans="1:12" ht="18.75" hidden="1" customHeight="1">
      <c r="C59" s="194">
        <v>2615</v>
      </c>
      <c r="D59" s="194">
        <v>2309</v>
      </c>
      <c r="E59" s="194">
        <v>2294</v>
      </c>
      <c r="F59" s="195">
        <v>7218</v>
      </c>
      <c r="G59" s="194">
        <v>9284</v>
      </c>
      <c r="I59" s="43">
        <v>7218</v>
      </c>
      <c r="J59" s="43">
        <v>9284</v>
      </c>
    </row>
    <row r="60" spans="1:12" ht="18.75" hidden="1" customHeight="1"/>
    <row r="61" spans="1:12" ht="18.75" hidden="1" customHeight="1">
      <c r="C61" s="194">
        <f>C57-C59</f>
        <v>66</v>
      </c>
      <c r="D61" s="194">
        <f t="shared" ref="D61:G61" si="5">D57-D59</f>
        <v>-2</v>
      </c>
      <c r="E61" s="194">
        <f t="shared" si="5"/>
        <v>-3</v>
      </c>
      <c r="F61" s="194">
        <f t="shared" si="5"/>
        <v>61</v>
      </c>
      <c r="G61" s="194">
        <f t="shared" si="5"/>
        <v>270</v>
      </c>
      <c r="I61" s="43">
        <v>31</v>
      </c>
      <c r="J61" s="43">
        <v>318</v>
      </c>
    </row>
    <row r="62" spans="1:12" ht="18.75" hidden="1" customHeight="1"/>
    <row r="63" spans="1:12" ht="18.75" customHeight="1">
      <c r="D63" s="47" t="s">
        <v>1215</v>
      </c>
    </row>
    <row r="64" spans="1:12" ht="18.75" hidden="1" customHeight="1">
      <c r="B64" s="200">
        <v>42902</v>
      </c>
      <c r="C64" s="194">
        <v>2912</v>
      </c>
      <c r="D64" s="194">
        <v>2263</v>
      </c>
      <c r="E64" s="194">
        <v>2124</v>
      </c>
      <c r="F64" s="195">
        <v>7299</v>
      </c>
      <c r="G64" s="194">
        <v>8983</v>
      </c>
      <c r="I64" s="43">
        <v>7299</v>
      </c>
      <c r="J64" s="43">
        <v>8983</v>
      </c>
    </row>
    <row r="65" spans="2:10" ht="18.75" hidden="1" customHeight="1">
      <c r="C65" s="194">
        <f>C64-C68</f>
        <v>2651</v>
      </c>
      <c r="D65" s="194">
        <f t="shared" ref="D65:F65" si="6">D64-D68</f>
        <v>2263</v>
      </c>
      <c r="E65" s="194">
        <f t="shared" si="6"/>
        <v>2117</v>
      </c>
      <c r="F65" s="194">
        <f t="shared" si="6"/>
        <v>7031</v>
      </c>
      <c r="I65" s="43">
        <v>7031</v>
      </c>
    </row>
    <row r="66" spans="2:10" ht="18.75" hidden="1" customHeight="1">
      <c r="C66" s="201">
        <f>C57-C64</f>
        <v>-231</v>
      </c>
      <c r="D66" s="201">
        <f t="shared" ref="D66:G66" si="7">D57-D64</f>
        <v>44</v>
      </c>
      <c r="E66" s="201">
        <f t="shared" si="7"/>
        <v>167</v>
      </c>
      <c r="F66" s="201">
        <f t="shared" si="7"/>
        <v>-20</v>
      </c>
      <c r="G66" s="201">
        <f t="shared" si="7"/>
        <v>571</v>
      </c>
      <c r="I66" s="43">
        <v>-50</v>
      </c>
      <c r="J66" s="43">
        <v>619</v>
      </c>
    </row>
    <row r="67" spans="2:10" ht="18.75" hidden="1" customHeight="1"/>
    <row r="68" spans="2:10" ht="18.75" hidden="1" customHeight="1">
      <c r="B68" s="194" t="s">
        <v>324</v>
      </c>
      <c r="C68" s="194">
        <v>261</v>
      </c>
      <c r="D68" s="194">
        <v>0</v>
      </c>
      <c r="E68" s="194">
        <v>7</v>
      </c>
      <c r="F68" s="195">
        <v>268</v>
      </c>
      <c r="I68" s="43">
        <v>268</v>
      </c>
    </row>
    <row r="69" spans="2:10" ht="18.75" hidden="1" customHeight="1"/>
    <row r="70" spans="2:10" ht="18.75" hidden="1" customHeight="1">
      <c r="C70" s="195">
        <f>C57-C65</f>
        <v>30</v>
      </c>
      <c r="D70" s="195">
        <f t="shared" ref="D70:G70" si="8">D57-D65</f>
        <v>44</v>
      </c>
      <c r="E70" s="195">
        <f t="shared" si="8"/>
        <v>174</v>
      </c>
      <c r="F70" s="195">
        <f t="shared" si="8"/>
        <v>248</v>
      </c>
      <c r="G70" s="195">
        <f t="shared" si="8"/>
        <v>9554</v>
      </c>
      <c r="I70" s="43">
        <v>218</v>
      </c>
      <c r="J70" s="43">
        <v>9602</v>
      </c>
    </row>
    <row r="71" spans="2:10" ht="18.75" hidden="1" customHeight="1">
      <c r="B71" s="205"/>
      <c r="C71" s="194"/>
      <c r="D71" s="194"/>
      <c r="E71" s="194"/>
      <c r="F71" s="195"/>
      <c r="G71" s="194"/>
    </row>
    <row r="72" spans="2:10" ht="18.75" hidden="1" customHeight="1">
      <c r="C72" s="194">
        <v>2667</v>
      </c>
      <c r="D72" s="194">
        <v>2298</v>
      </c>
      <c r="E72" s="194">
        <v>2289</v>
      </c>
      <c r="F72" s="195">
        <v>7254</v>
      </c>
      <c r="G72" s="194">
        <v>9263</v>
      </c>
      <c r="I72" s="43">
        <v>7254</v>
      </c>
      <c r="J72" s="43">
        <v>9263</v>
      </c>
    </row>
    <row r="73" spans="2:10" ht="18.75" hidden="1" customHeight="1">
      <c r="B73" s="201"/>
      <c r="C73" s="201"/>
      <c r="D73" s="201"/>
      <c r="E73" s="201"/>
      <c r="F73" s="201"/>
      <c r="G73" s="201"/>
    </row>
    <row r="74" spans="2:10" ht="18.75" hidden="1" customHeight="1">
      <c r="C74" s="194">
        <f>C57-C72</f>
        <v>14</v>
      </c>
      <c r="D74" s="194">
        <f t="shared" ref="D74:G74" si="9">D57-D72</f>
        <v>9</v>
      </c>
      <c r="E74" s="194">
        <f t="shared" si="9"/>
        <v>2</v>
      </c>
      <c r="F74" s="194">
        <f t="shared" si="9"/>
        <v>25</v>
      </c>
      <c r="G74" s="194">
        <f t="shared" si="9"/>
        <v>291</v>
      </c>
      <c r="I74" s="43">
        <v>-5</v>
      </c>
      <c r="J74" s="43">
        <v>339</v>
      </c>
    </row>
    <row r="75" spans="2:10" ht="18.75" customHeight="1">
      <c r="C75" s="194"/>
      <c r="D75" s="194"/>
      <c r="E75" s="194"/>
      <c r="F75" s="194"/>
    </row>
    <row r="76" spans="2:10" ht="18.75" hidden="1" customHeight="1">
      <c r="C76" s="217"/>
      <c r="D76" s="217"/>
      <c r="E76" s="217"/>
      <c r="F76" s="217"/>
    </row>
    <row r="77" spans="2:10" ht="18.75" hidden="1" customHeight="1">
      <c r="B77" s="200">
        <v>43450</v>
      </c>
      <c r="C77" s="194">
        <v>2615</v>
      </c>
      <c r="D77" s="194">
        <v>2250</v>
      </c>
      <c r="E77" s="194">
        <v>2278</v>
      </c>
    </row>
    <row r="78" spans="2:10" ht="18.75" hidden="1" customHeight="1"/>
    <row r="79" spans="2:10" ht="18.75" hidden="1" customHeight="1">
      <c r="C79" s="217">
        <f>C57-C77</f>
        <v>66</v>
      </c>
      <c r="D79" s="217">
        <f t="shared" ref="D79:E79" si="10">D57-D77</f>
        <v>57</v>
      </c>
      <c r="E79" s="217">
        <f t="shared" si="10"/>
        <v>13</v>
      </c>
    </row>
    <row r="80" spans="2:10" ht="18.75" hidden="1" customHeight="1"/>
    <row r="81" ht="18.75" hidden="1" customHeight="1"/>
    <row r="82" ht="18.75" hidden="1" customHeight="1"/>
  </sheetData>
  <sheetProtection formatCells="0" formatColumns="0" formatRows="0" insertColumns="0" insertRows="0" insertHyperlinks="0" deleteColumns="0" deleteRows="0" selectLockedCells="1" sort="0" autoFilter="0" pivotTables="0"/>
  <mergeCells count="4">
    <mergeCell ref="A1:G1"/>
    <mergeCell ref="A2:G2"/>
    <mergeCell ref="I2:J2"/>
    <mergeCell ref="K2:L2"/>
  </mergeCells>
  <phoneticPr fontId="10" type="noConversion"/>
  <printOptions horizontalCentered="1"/>
  <pageMargins left="0.25" right="0.25" top="0.25" bottom="0.5" header="0.3" footer="0.3"/>
  <pageSetup scale="85" fitToHeight="0" orientation="portrait" r:id="rId1"/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Q62"/>
  <sheetViews>
    <sheetView zoomScaleNormal="100" workbookViewId="0">
      <pane xSplit="2" ySplit="5" topLeftCell="C35" activePane="bottomRight" state="frozen"/>
      <selection pane="topRight" activeCell="C1" sqref="C1"/>
      <selection pane="bottomLeft" activeCell="A6" sqref="A6"/>
      <selection pane="bottomRight" activeCell="P45" sqref="P45"/>
    </sheetView>
  </sheetViews>
  <sheetFormatPr baseColWidth="10" defaultColWidth="9.19921875" defaultRowHeight="14"/>
  <cols>
    <col min="1" max="1" width="4.3984375" style="75" customWidth="1"/>
    <col min="2" max="2" width="26.59765625" style="75" customWidth="1"/>
    <col min="3" max="4" width="11.796875" style="79" bestFit="1" customWidth="1"/>
    <col min="5" max="5" width="10.796875" style="79" customWidth="1"/>
    <col min="6" max="6" width="12" style="79" bestFit="1" customWidth="1"/>
    <col min="7" max="7" width="9.796875" style="80" customWidth="1"/>
    <col min="8" max="8" width="10.59765625" style="79" customWidth="1"/>
    <col min="9" max="9" width="10.796875" style="79" customWidth="1"/>
    <col min="10" max="10" width="10.59765625" style="79" customWidth="1"/>
    <col min="11" max="11" width="11.59765625" style="79" bestFit="1" customWidth="1"/>
    <col min="12" max="12" width="8.19921875" style="81" customWidth="1"/>
    <col min="13" max="13" width="9.19921875" style="75"/>
    <col min="14" max="14" width="10" style="81" bestFit="1" customWidth="1"/>
    <col min="15" max="15" width="10.59765625" style="79" bestFit="1" customWidth="1"/>
    <col min="16" max="16" width="9.19921875" style="81"/>
    <col min="17" max="16384" width="9.19921875" style="75"/>
  </cols>
  <sheetData>
    <row r="1" spans="1:17" ht="15" customHeight="1">
      <c r="A1" s="444" t="s">
        <v>712</v>
      </c>
      <c r="B1" s="444"/>
      <c r="C1" s="444"/>
      <c r="D1" s="444"/>
      <c r="E1" s="444"/>
      <c r="F1" s="444"/>
      <c r="G1" s="444"/>
      <c r="H1" s="444"/>
      <c r="I1" s="444"/>
      <c r="J1" s="444"/>
      <c r="K1" s="444"/>
      <c r="L1" s="444"/>
    </row>
    <row r="2" spans="1:17" ht="15" customHeight="1">
      <c r="B2" s="76" t="s">
        <v>127</v>
      </c>
      <c r="C2" s="78"/>
      <c r="D2" s="78"/>
      <c r="I2" s="78" t="s">
        <v>157</v>
      </c>
    </row>
    <row r="3" spans="1:17" ht="15" customHeight="1">
      <c r="A3" s="449" t="s">
        <v>113</v>
      </c>
      <c r="B3" s="441" t="s">
        <v>97</v>
      </c>
      <c r="C3" s="450" t="s">
        <v>40</v>
      </c>
      <c r="D3" s="450"/>
      <c r="E3" s="450"/>
      <c r="F3" s="450"/>
      <c r="G3" s="446" t="s">
        <v>151</v>
      </c>
      <c r="H3" s="445" t="s">
        <v>188</v>
      </c>
      <c r="I3" s="445"/>
      <c r="J3" s="445"/>
      <c r="K3" s="445"/>
      <c r="L3" s="446" t="s">
        <v>151</v>
      </c>
    </row>
    <row r="4" spans="1:17" ht="25" customHeight="1">
      <c r="A4" s="449"/>
      <c r="B4" s="442"/>
      <c r="C4" s="445" t="s">
        <v>21</v>
      </c>
      <c r="D4" s="445"/>
      <c r="E4" s="445" t="s">
        <v>152</v>
      </c>
      <c r="F4" s="445"/>
      <c r="G4" s="447"/>
      <c r="H4" s="445" t="s">
        <v>21</v>
      </c>
      <c r="I4" s="445"/>
      <c r="J4" s="445" t="s">
        <v>152</v>
      </c>
      <c r="K4" s="445"/>
      <c r="L4" s="447"/>
    </row>
    <row r="5" spans="1:17" ht="15" customHeight="1">
      <c r="A5" s="449"/>
      <c r="B5" s="443"/>
      <c r="C5" s="204" t="s">
        <v>117</v>
      </c>
      <c r="D5" s="204" t="s">
        <v>96</v>
      </c>
      <c r="E5" s="204" t="s">
        <v>117</v>
      </c>
      <c r="F5" s="204" t="s">
        <v>96</v>
      </c>
      <c r="G5" s="448"/>
      <c r="H5" s="204" t="s">
        <v>117</v>
      </c>
      <c r="I5" s="204" t="s">
        <v>96</v>
      </c>
      <c r="J5" s="204" t="s">
        <v>117</v>
      </c>
      <c r="K5" s="204" t="s">
        <v>96</v>
      </c>
      <c r="L5" s="448"/>
      <c r="M5" s="117"/>
      <c r="N5" s="317"/>
      <c r="O5" s="118"/>
      <c r="P5" s="316"/>
      <c r="Q5" s="118"/>
    </row>
    <row r="6" spans="1:17" ht="15" customHeight="1">
      <c r="A6" s="48">
        <v>1</v>
      </c>
      <c r="B6" s="61" t="s">
        <v>52</v>
      </c>
      <c r="C6" s="177">
        <v>55058</v>
      </c>
      <c r="D6" s="177">
        <v>135531</v>
      </c>
      <c r="E6" s="178">
        <v>48579</v>
      </c>
      <c r="F6" s="178">
        <v>149698</v>
      </c>
      <c r="G6" s="59">
        <f t="shared" ref="G6:G37" si="0">F6*100/D6</f>
        <v>110.45295910160775</v>
      </c>
      <c r="H6" s="177">
        <v>38315</v>
      </c>
      <c r="I6" s="177">
        <v>87016</v>
      </c>
      <c r="J6" s="178">
        <v>36456</v>
      </c>
      <c r="K6" s="178">
        <v>92548</v>
      </c>
      <c r="L6" s="73">
        <f t="shared" ref="L6:L30" si="1">K6*100/I6</f>
        <v>106.35745150317183</v>
      </c>
      <c r="M6" s="118"/>
      <c r="N6" s="317"/>
      <c r="O6" s="118"/>
      <c r="P6" s="316"/>
      <c r="Q6" s="118"/>
    </row>
    <row r="7" spans="1:17" ht="15">
      <c r="A7" s="48">
        <v>2</v>
      </c>
      <c r="B7" s="61" t="s">
        <v>53</v>
      </c>
      <c r="C7" s="82">
        <v>3248</v>
      </c>
      <c r="D7" s="82">
        <v>8595</v>
      </c>
      <c r="E7" s="82">
        <v>520</v>
      </c>
      <c r="F7" s="82">
        <v>2040</v>
      </c>
      <c r="G7" s="59">
        <f t="shared" si="0"/>
        <v>23.734729493891798</v>
      </c>
      <c r="H7" s="82">
        <v>2354</v>
      </c>
      <c r="I7" s="82">
        <v>5911</v>
      </c>
      <c r="J7" s="82">
        <v>452</v>
      </c>
      <c r="K7" s="82">
        <v>1415</v>
      </c>
      <c r="L7" s="73">
        <f t="shared" si="1"/>
        <v>23.938419895110812</v>
      </c>
      <c r="M7" s="118"/>
      <c r="N7" s="317"/>
    </row>
    <row r="8" spans="1:17" ht="15">
      <c r="A8" s="48">
        <v>3</v>
      </c>
      <c r="B8" s="61" t="s">
        <v>54</v>
      </c>
      <c r="C8" s="82">
        <v>54151</v>
      </c>
      <c r="D8" s="82">
        <v>148750</v>
      </c>
      <c r="E8" s="82">
        <v>36028</v>
      </c>
      <c r="F8" s="82">
        <v>135362</v>
      </c>
      <c r="G8" s="59">
        <f t="shared" si="0"/>
        <v>90.999663865546225</v>
      </c>
      <c r="H8" s="82">
        <v>40219</v>
      </c>
      <c r="I8" s="82">
        <v>104342</v>
      </c>
      <c r="J8" s="82">
        <v>34581</v>
      </c>
      <c r="K8" s="82">
        <v>97298</v>
      </c>
      <c r="L8" s="73">
        <f t="shared" si="1"/>
        <v>93.249123076038416</v>
      </c>
      <c r="M8" s="118"/>
      <c r="N8" s="317"/>
    </row>
    <row r="9" spans="1:17" ht="15">
      <c r="A9" s="48">
        <v>4</v>
      </c>
      <c r="B9" s="61" t="s">
        <v>55</v>
      </c>
      <c r="C9" s="82">
        <v>257336</v>
      </c>
      <c r="D9" s="82">
        <v>675416</v>
      </c>
      <c r="E9" s="82">
        <v>241998</v>
      </c>
      <c r="F9" s="82">
        <v>424189</v>
      </c>
      <c r="G9" s="59">
        <f t="shared" si="0"/>
        <v>62.804108875122886</v>
      </c>
      <c r="H9" s="82">
        <v>214718</v>
      </c>
      <c r="I9" s="82">
        <v>539280</v>
      </c>
      <c r="J9" s="82">
        <v>201687</v>
      </c>
      <c r="K9" s="82">
        <v>360485</v>
      </c>
      <c r="L9" s="73">
        <f t="shared" si="1"/>
        <v>66.845608960094935</v>
      </c>
      <c r="M9" s="118"/>
      <c r="N9" s="317"/>
    </row>
    <row r="10" spans="1:17" ht="15">
      <c r="A10" s="48">
        <v>5</v>
      </c>
      <c r="B10" s="61" t="s">
        <v>56</v>
      </c>
      <c r="C10" s="82">
        <v>53266</v>
      </c>
      <c r="D10" s="82">
        <v>143800</v>
      </c>
      <c r="E10" s="82">
        <v>30539</v>
      </c>
      <c r="F10" s="82">
        <v>29286.9</v>
      </c>
      <c r="G10" s="59">
        <f t="shared" si="0"/>
        <v>20.366411682892906</v>
      </c>
      <c r="H10" s="82">
        <v>37402</v>
      </c>
      <c r="I10" s="82">
        <v>97601</v>
      </c>
      <c r="J10" s="82">
        <v>30125</v>
      </c>
      <c r="K10" s="82">
        <v>24216</v>
      </c>
      <c r="L10" s="73">
        <f t="shared" si="1"/>
        <v>24.811221196504135</v>
      </c>
      <c r="M10" s="118"/>
      <c r="N10" s="317"/>
    </row>
    <row r="11" spans="1:17" ht="15">
      <c r="A11" s="48">
        <v>6</v>
      </c>
      <c r="B11" s="61" t="s">
        <v>57</v>
      </c>
      <c r="C11" s="82">
        <v>42678</v>
      </c>
      <c r="D11" s="82">
        <v>107033</v>
      </c>
      <c r="E11" s="82">
        <v>48521</v>
      </c>
      <c r="F11" s="82">
        <v>90126.42</v>
      </c>
      <c r="G11" s="59">
        <f t="shared" si="0"/>
        <v>84.204329505853337</v>
      </c>
      <c r="H11" s="82">
        <v>32682</v>
      </c>
      <c r="I11" s="82">
        <v>81024</v>
      </c>
      <c r="J11" s="82">
        <v>34583</v>
      </c>
      <c r="K11" s="82">
        <v>62161.35</v>
      </c>
      <c r="L11" s="73">
        <f t="shared" si="1"/>
        <v>76.719675651658761</v>
      </c>
      <c r="M11" s="118"/>
      <c r="N11" s="317"/>
    </row>
    <row r="12" spans="1:17" ht="15">
      <c r="A12" s="48">
        <v>7</v>
      </c>
      <c r="B12" s="61" t="s">
        <v>58</v>
      </c>
      <c r="C12" s="82">
        <v>225124</v>
      </c>
      <c r="D12" s="82">
        <v>677534</v>
      </c>
      <c r="E12" s="82">
        <f>3247+116488</f>
        <v>119735</v>
      </c>
      <c r="F12" s="82">
        <f>27017+457312</f>
        <v>484329</v>
      </c>
      <c r="G12" s="59">
        <f t="shared" si="0"/>
        <v>71.484087883412499</v>
      </c>
      <c r="H12" s="82">
        <v>160883</v>
      </c>
      <c r="I12" s="82">
        <v>442528</v>
      </c>
      <c r="J12" s="82">
        <v>94181</v>
      </c>
      <c r="K12" s="82">
        <v>391172</v>
      </c>
      <c r="L12" s="73">
        <f t="shared" si="1"/>
        <v>88.394858630414348</v>
      </c>
      <c r="M12" s="118"/>
      <c r="N12" s="317"/>
    </row>
    <row r="13" spans="1:17" ht="15">
      <c r="A13" s="48">
        <v>8</v>
      </c>
      <c r="B13" s="61" t="s">
        <v>45</v>
      </c>
      <c r="C13" s="82">
        <v>6849</v>
      </c>
      <c r="D13" s="82">
        <v>19798</v>
      </c>
      <c r="E13" s="82">
        <v>2701</v>
      </c>
      <c r="F13" s="82">
        <v>6228.53</v>
      </c>
      <c r="G13" s="59">
        <f t="shared" si="0"/>
        <v>31.460400040408121</v>
      </c>
      <c r="H13" s="82">
        <v>5010</v>
      </c>
      <c r="I13" s="82">
        <v>12951</v>
      </c>
      <c r="J13" s="82">
        <v>1259</v>
      </c>
      <c r="K13" s="82">
        <v>3441.48</v>
      </c>
      <c r="L13" s="73">
        <f t="shared" si="1"/>
        <v>26.573083159601577</v>
      </c>
      <c r="M13" s="118"/>
      <c r="N13" s="317"/>
    </row>
    <row r="14" spans="1:17" ht="15">
      <c r="A14" s="48">
        <v>9</v>
      </c>
      <c r="B14" s="61" t="s">
        <v>46</v>
      </c>
      <c r="C14" s="82">
        <v>16877</v>
      </c>
      <c r="D14" s="82">
        <v>45029</v>
      </c>
      <c r="E14" s="82">
        <v>9252</v>
      </c>
      <c r="F14" s="82">
        <v>24839</v>
      </c>
      <c r="G14" s="59">
        <f t="shared" si="0"/>
        <v>55.162228785893532</v>
      </c>
      <c r="H14" s="82">
        <v>13094</v>
      </c>
      <c r="I14" s="82">
        <v>30628</v>
      </c>
      <c r="J14" s="82">
        <v>8687</v>
      </c>
      <c r="K14" s="82">
        <v>16898</v>
      </c>
      <c r="L14" s="73">
        <f t="shared" si="1"/>
        <v>55.17173827869923</v>
      </c>
      <c r="M14" s="118"/>
      <c r="N14" s="317"/>
    </row>
    <row r="15" spans="1:17" ht="15">
      <c r="A15" s="48">
        <v>10</v>
      </c>
      <c r="B15" s="61" t="s">
        <v>78</v>
      </c>
      <c r="C15" s="82">
        <v>14498</v>
      </c>
      <c r="D15" s="82">
        <v>40324</v>
      </c>
      <c r="E15" s="82">
        <v>19016</v>
      </c>
      <c r="F15" s="82">
        <v>42550</v>
      </c>
      <c r="G15" s="59">
        <f t="shared" si="0"/>
        <v>105.52028568594386</v>
      </c>
      <c r="H15" s="82">
        <v>10707</v>
      </c>
      <c r="I15" s="82">
        <v>27279</v>
      </c>
      <c r="J15" s="82">
        <v>14708</v>
      </c>
      <c r="K15" s="82">
        <v>28939</v>
      </c>
      <c r="L15" s="73">
        <f t="shared" si="1"/>
        <v>106.08526705524396</v>
      </c>
      <c r="M15" s="118"/>
      <c r="N15" s="317"/>
    </row>
    <row r="16" spans="1:17" ht="15">
      <c r="A16" s="48">
        <v>11</v>
      </c>
      <c r="B16" s="61" t="s">
        <v>59</v>
      </c>
      <c r="C16" s="82">
        <v>3443</v>
      </c>
      <c r="D16" s="82">
        <v>11559</v>
      </c>
      <c r="E16" s="82">
        <v>932</v>
      </c>
      <c r="F16" s="82">
        <v>2147</v>
      </c>
      <c r="G16" s="59">
        <f t="shared" si="0"/>
        <v>18.57427113072065</v>
      </c>
      <c r="H16" s="82">
        <v>1851</v>
      </c>
      <c r="I16" s="82">
        <v>6367</v>
      </c>
      <c r="J16" s="82">
        <v>932</v>
      </c>
      <c r="K16" s="82">
        <v>2147</v>
      </c>
      <c r="L16" s="73">
        <f t="shared" si="1"/>
        <v>33.720747604837442</v>
      </c>
      <c r="M16" s="118"/>
      <c r="N16" s="317"/>
    </row>
    <row r="17" spans="1:16" ht="15">
      <c r="A17" s="48">
        <v>12</v>
      </c>
      <c r="B17" s="61" t="s">
        <v>60</v>
      </c>
      <c r="C17" s="82">
        <v>6343</v>
      </c>
      <c r="D17" s="82">
        <v>16764</v>
      </c>
      <c r="E17" s="82">
        <v>2062</v>
      </c>
      <c r="F17" s="82">
        <v>1728</v>
      </c>
      <c r="G17" s="59">
        <f t="shared" si="0"/>
        <v>10.307802433786685</v>
      </c>
      <c r="H17" s="82">
        <v>4295</v>
      </c>
      <c r="I17" s="82">
        <v>11377</v>
      </c>
      <c r="J17" s="82">
        <v>1402</v>
      </c>
      <c r="K17" s="82">
        <v>1192</v>
      </c>
      <c r="L17" s="73">
        <f t="shared" si="1"/>
        <v>10.477278720225016</v>
      </c>
      <c r="M17" s="118"/>
      <c r="N17" s="317"/>
    </row>
    <row r="18" spans="1:16" ht="15">
      <c r="A18" s="48">
        <v>13</v>
      </c>
      <c r="B18" s="61" t="s">
        <v>189</v>
      </c>
      <c r="C18" s="82">
        <v>15148</v>
      </c>
      <c r="D18" s="82">
        <v>40542</v>
      </c>
      <c r="E18" s="82">
        <v>5721</v>
      </c>
      <c r="F18" s="82">
        <v>12828</v>
      </c>
      <c r="G18" s="59">
        <f t="shared" si="0"/>
        <v>31.641260914607074</v>
      </c>
      <c r="H18" s="82">
        <v>10633</v>
      </c>
      <c r="I18" s="82">
        <v>25335</v>
      </c>
      <c r="J18" s="82">
        <v>5423</v>
      </c>
      <c r="K18" s="82">
        <v>8963</v>
      </c>
      <c r="L18" s="73">
        <f t="shared" si="1"/>
        <v>35.377935662127491</v>
      </c>
      <c r="M18" s="118"/>
      <c r="N18" s="317"/>
    </row>
    <row r="19" spans="1:16" ht="15">
      <c r="A19" s="48">
        <v>14</v>
      </c>
      <c r="B19" s="61" t="s">
        <v>190</v>
      </c>
      <c r="C19" s="82">
        <v>9220</v>
      </c>
      <c r="D19" s="82">
        <v>23612</v>
      </c>
      <c r="E19" s="82">
        <v>774</v>
      </c>
      <c r="F19" s="82">
        <v>3494</v>
      </c>
      <c r="G19" s="59">
        <f t="shared" si="0"/>
        <v>14.797560562425884</v>
      </c>
      <c r="H19" s="82">
        <v>6955</v>
      </c>
      <c r="I19" s="82">
        <v>17165</v>
      </c>
      <c r="J19" s="82">
        <v>723</v>
      </c>
      <c r="K19" s="82">
        <v>2097</v>
      </c>
      <c r="L19" s="73">
        <f t="shared" si="1"/>
        <v>12.2167200699097</v>
      </c>
      <c r="M19" s="118"/>
      <c r="N19" s="317"/>
    </row>
    <row r="20" spans="1:16" ht="15">
      <c r="A20" s="48">
        <v>15</v>
      </c>
      <c r="B20" s="61" t="s">
        <v>61</v>
      </c>
      <c r="C20" s="82">
        <v>107540</v>
      </c>
      <c r="D20" s="82">
        <v>302237</v>
      </c>
      <c r="E20" s="82">
        <v>96274</v>
      </c>
      <c r="F20" s="82">
        <v>287590</v>
      </c>
      <c r="G20" s="59">
        <f t="shared" si="0"/>
        <v>95.153803141243458</v>
      </c>
      <c r="H20" s="82">
        <v>87517</v>
      </c>
      <c r="I20" s="82">
        <v>224754</v>
      </c>
      <c r="J20" s="82">
        <v>89804</v>
      </c>
      <c r="K20" s="82">
        <v>189277</v>
      </c>
      <c r="L20" s="73">
        <f t="shared" si="1"/>
        <v>84.215186381554943</v>
      </c>
      <c r="M20" s="118"/>
      <c r="N20" s="317"/>
    </row>
    <row r="21" spans="1:16" ht="15">
      <c r="A21" s="48">
        <v>16</v>
      </c>
      <c r="B21" s="61" t="s">
        <v>67</v>
      </c>
      <c r="C21" s="82">
        <v>718091</v>
      </c>
      <c r="D21" s="82">
        <v>2025075</v>
      </c>
      <c r="E21" s="82">
        <v>521816</v>
      </c>
      <c r="F21" s="82">
        <v>1117575</v>
      </c>
      <c r="G21" s="59">
        <f t="shared" si="0"/>
        <v>55.186844931669199</v>
      </c>
      <c r="H21" s="82">
        <v>586238</v>
      </c>
      <c r="I21" s="82">
        <v>1512437</v>
      </c>
      <c r="J21" s="82">
        <v>455825</v>
      </c>
      <c r="K21" s="82">
        <v>1021585</v>
      </c>
      <c r="L21" s="73">
        <f t="shared" si="1"/>
        <v>67.545623387949377</v>
      </c>
      <c r="M21" s="118"/>
      <c r="N21" s="317"/>
    </row>
    <row r="22" spans="1:16" ht="15">
      <c r="A22" s="48">
        <v>17</v>
      </c>
      <c r="B22" s="61" t="s">
        <v>62</v>
      </c>
      <c r="C22" s="82">
        <v>21582</v>
      </c>
      <c r="D22" s="82">
        <v>51433</v>
      </c>
      <c r="E22" s="82">
        <v>9143</v>
      </c>
      <c r="F22" s="82">
        <v>24050</v>
      </c>
      <c r="G22" s="59">
        <f t="shared" si="0"/>
        <v>46.759862345186946</v>
      </c>
      <c r="H22" s="82">
        <v>14729</v>
      </c>
      <c r="I22" s="82">
        <v>33953</v>
      </c>
      <c r="J22" s="82">
        <v>7996</v>
      </c>
      <c r="K22" s="82">
        <v>14628</v>
      </c>
      <c r="L22" s="73">
        <f t="shared" si="1"/>
        <v>43.083085441639916</v>
      </c>
      <c r="M22" s="118"/>
      <c r="N22" s="317"/>
    </row>
    <row r="23" spans="1:16" ht="15">
      <c r="A23" s="48">
        <v>18</v>
      </c>
      <c r="B23" s="61" t="s">
        <v>191</v>
      </c>
      <c r="C23" s="82">
        <v>53530</v>
      </c>
      <c r="D23" s="82">
        <v>170631</v>
      </c>
      <c r="E23" s="82">
        <v>2243</v>
      </c>
      <c r="F23" s="82">
        <v>4623</v>
      </c>
      <c r="G23" s="59">
        <f t="shared" si="0"/>
        <v>2.7093552754188863</v>
      </c>
      <c r="H23" s="82">
        <v>41633</v>
      </c>
      <c r="I23" s="82">
        <v>101643</v>
      </c>
      <c r="J23" s="82">
        <v>2875</v>
      </c>
      <c r="K23" s="82">
        <v>4725</v>
      </c>
      <c r="L23" s="73">
        <f t="shared" si="1"/>
        <v>4.6486231221038343</v>
      </c>
      <c r="M23" s="118"/>
      <c r="N23" s="317"/>
    </row>
    <row r="24" spans="1:16" ht="15">
      <c r="A24" s="48">
        <v>19</v>
      </c>
      <c r="B24" s="61" t="s">
        <v>63</v>
      </c>
      <c r="C24" s="82">
        <v>240854</v>
      </c>
      <c r="D24" s="82">
        <v>346534</v>
      </c>
      <c r="E24" s="82">
        <v>67447</v>
      </c>
      <c r="F24" s="82">
        <v>298102</v>
      </c>
      <c r="G24" s="59">
        <f t="shared" si="0"/>
        <v>86.023882216463605</v>
      </c>
      <c r="H24" s="82">
        <v>70266</v>
      </c>
      <c r="I24" s="82">
        <v>162799</v>
      </c>
      <c r="J24" s="82">
        <v>66047</v>
      </c>
      <c r="K24" s="82">
        <v>141247</v>
      </c>
      <c r="L24" s="73">
        <f t="shared" si="1"/>
        <v>86.761589444652614</v>
      </c>
      <c r="M24" s="118"/>
      <c r="N24" s="317"/>
    </row>
    <row r="25" spans="1:16" ht="15">
      <c r="A25" s="48">
        <v>20</v>
      </c>
      <c r="B25" s="61" t="s">
        <v>64</v>
      </c>
      <c r="C25" s="82">
        <v>1169</v>
      </c>
      <c r="D25" s="82">
        <v>2938</v>
      </c>
      <c r="E25" s="82">
        <v>351</v>
      </c>
      <c r="F25" s="82">
        <v>970</v>
      </c>
      <c r="G25" s="59">
        <f t="shared" si="0"/>
        <v>33.015656909462216</v>
      </c>
      <c r="H25" s="82">
        <v>693</v>
      </c>
      <c r="I25" s="82">
        <v>1607</v>
      </c>
      <c r="J25" s="82">
        <v>89</v>
      </c>
      <c r="K25" s="82">
        <v>250.55</v>
      </c>
      <c r="L25" s="73">
        <f t="shared" si="1"/>
        <v>15.59116365899191</v>
      </c>
      <c r="M25" s="118"/>
      <c r="N25" s="317"/>
    </row>
    <row r="26" spans="1:16" ht="15">
      <c r="A26" s="48">
        <v>21</v>
      </c>
      <c r="B26" s="61" t="s">
        <v>47</v>
      </c>
      <c r="C26" s="82">
        <v>10073</v>
      </c>
      <c r="D26" s="82">
        <v>26204</v>
      </c>
      <c r="E26" s="82">
        <v>5548</v>
      </c>
      <c r="F26" s="82">
        <v>7346.9</v>
      </c>
      <c r="G26" s="59">
        <f t="shared" si="0"/>
        <v>28.037322546176156</v>
      </c>
      <c r="H26" s="82">
        <v>7879</v>
      </c>
      <c r="I26" s="82">
        <v>18590</v>
      </c>
      <c r="J26" s="82">
        <v>5002</v>
      </c>
      <c r="K26" s="82">
        <v>13536.8</v>
      </c>
      <c r="L26" s="73">
        <f t="shared" si="1"/>
        <v>72.81764389456697</v>
      </c>
      <c r="M26" s="118"/>
      <c r="N26" s="317"/>
    </row>
    <row r="27" spans="1:16" s="76" customFormat="1" ht="15">
      <c r="A27" s="313"/>
      <c r="B27" s="64" t="s">
        <v>306</v>
      </c>
      <c r="C27" s="175">
        <f>SUM(C6:C26)</f>
        <v>1916078</v>
      </c>
      <c r="D27" s="175">
        <f t="shared" ref="D27:F27" si="2">SUM(D6:D26)</f>
        <v>5019339</v>
      </c>
      <c r="E27" s="175">
        <f t="shared" si="2"/>
        <v>1269200</v>
      </c>
      <c r="F27" s="175">
        <f t="shared" si="2"/>
        <v>3149102.75</v>
      </c>
      <c r="G27" s="59">
        <f t="shared" si="0"/>
        <v>62.739391581242074</v>
      </c>
      <c r="H27" s="175">
        <f>SUM(H6:H26)</f>
        <v>1388073</v>
      </c>
      <c r="I27" s="175">
        <f t="shared" ref="I27:K27" si="3">SUM(I6:I26)</f>
        <v>3544587</v>
      </c>
      <c r="J27" s="175">
        <f t="shared" si="3"/>
        <v>1092837</v>
      </c>
      <c r="K27" s="175">
        <f t="shared" si="3"/>
        <v>2478222.1799999997</v>
      </c>
      <c r="L27" s="73">
        <f t="shared" si="1"/>
        <v>69.915682137298361</v>
      </c>
      <c r="M27" s="118"/>
      <c r="N27" s="317"/>
      <c r="O27" s="78"/>
      <c r="P27" s="80"/>
    </row>
    <row r="28" spans="1:16" ht="15">
      <c r="A28" s="48">
        <v>22</v>
      </c>
      <c r="B28" s="61" t="s">
        <v>44</v>
      </c>
      <c r="C28" s="82">
        <v>31077</v>
      </c>
      <c r="D28" s="82">
        <v>93547</v>
      </c>
      <c r="E28" s="82">
        <v>21023</v>
      </c>
      <c r="F28" s="82">
        <v>46831.54</v>
      </c>
      <c r="G28" s="59">
        <f t="shared" si="0"/>
        <v>50.062043678578682</v>
      </c>
      <c r="H28" s="82">
        <v>26152</v>
      </c>
      <c r="I28" s="82">
        <v>76505</v>
      </c>
      <c r="J28" s="82">
        <v>1153</v>
      </c>
      <c r="K28" s="82">
        <v>5673.46</v>
      </c>
      <c r="L28" s="73">
        <f t="shared" si="1"/>
        <v>7.4158028887000853</v>
      </c>
      <c r="M28" s="118"/>
      <c r="N28" s="317"/>
    </row>
    <row r="29" spans="1:16" ht="15">
      <c r="A29" s="48">
        <v>23</v>
      </c>
      <c r="B29" s="61" t="s">
        <v>192</v>
      </c>
      <c r="C29" s="82">
        <v>2099</v>
      </c>
      <c r="D29" s="82">
        <v>5155</v>
      </c>
      <c r="E29" s="82">
        <v>0</v>
      </c>
      <c r="F29" s="82">
        <v>0</v>
      </c>
      <c r="G29" s="59">
        <f t="shared" si="0"/>
        <v>0</v>
      </c>
      <c r="H29" s="82">
        <v>1530</v>
      </c>
      <c r="I29" s="82">
        <v>3447</v>
      </c>
      <c r="J29" s="82">
        <v>0</v>
      </c>
      <c r="K29" s="82">
        <v>0</v>
      </c>
      <c r="L29" s="73">
        <f t="shared" si="1"/>
        <v>0</v>
      </c>
      <c r="M29" s="118"/>
      <c r="N29" s="317"/>
    </row>
    <row r="30" spans="1:16" ht="15">
      <c r="A30" s="48">
        <v>24</v>
      </c>
      <c r="B30" s="61" t="s">
        <v>193</v>
      </c>
      <c r="C30" s="82">
        <v>57</v>
      </c>
      <c r="D30" s="82">
        <v>148</v>
      </c>
      <c r="E30" s="82">
        <v>147</v>
      </c>
      <c r="F30" s="82">
        <v>213</v>
      </c>
      <c r="G30" s="59">
        <f t="shared" si="0"/>
        <v>143.91891891891891</v>
      </c>
      <c r="H30" s="82">
        <v>41</v>
      </c>
      <c r="I30" s="82">
        <v>80</v>
      </c>
      <c r="J30" s="82">
        <v>145</v>
      </c>
      <c r="K30" s="82">
        <v>203</v>
      </c>
      <c r="L30" s="73">
        <f t="shared" si="1"/>
        <v>253.75</v>
      </c>
      <c r="M30" s="118"/>
      <c r="N30" s="317"/>
    </row>
    <row r="31" spans="1:16" ht="15">
      <c r="A31" s="48">
        <v>25</v>
      </c>
      <c r="B31" s="61" t="s">
        <v>48</v>
      </c>
      <c r="C31" s="82">
        <v>4</v>
      </c>
      <c r="D31" s="82">
        <v>10</v>
      </c>
      <c r="E31" s="82">
        <v>0</v>
      </c>
      <c r="F31" s="82">
        <v>0</v>
      </c>
      <c r="G31" s="59">
        <f t="shared" si="0"/>
        <v>0</v>
      </c>
      <c r="H31" s="82">
        <v>0</v>
      </c>
      <c r="I31" s="82">
        <v>0</v>
      </c>
      <c r="J31" s="82">
        <v>0</v>
      </c>
      <c r="K31" s="82">
        <v>0</v>
      </c>
      <c r="L31" s="73">
        <v>0</v>
      </c>
      <c r="M31" s="118"/>
      <c r="N31" s="317"/>
    </row>
    <row r="32" spans="1:16" ht="15">
      <c r="A32" s="48">
        <v>26</v>
      </c>
      <c r="B32" s="61" t="s">
        <v>194</v>
      </c>
      <c r="C32" s="82">
        <v>948</v>
      </c>
      <c r="D32" s="82">
        <v>2525</v>
      </c>
      <c r="E32" s="82">
        <v>39643</v>
      </c>
      <c r="F32" s="82">
        <v>27301</v>
      </c>
      <c r="G32" s="59">
        <f t="shared" si="0"/>
        <v>1081.2277227722773</v>
      </c>
      <c r="H32" s="82">
        <v>664</v>
      </c>
      <c r="I32" s="82">
        <v>1553</v>
      </c>
      <c r="J32" s="82">
        <v>8188</v>
      </c>
      <c r="K32" s="82">
        <v>16385</v>
      </c>
      <c r="L32" s="73">
        <f>K32*100/I32</f>
        <v>1055.0547327752736</v>
      </c>
      <c r="M32" s="118"/>
      <c r="N32" s="317"/>
    </row>
    <row r="33" spans="1:14" ht="15">
      <c r="A33" s="48">
        <v>27</v>
      </c>
      <c r="B33" s="61" t="s">
        <v>195</v>
      </c>
      <c r="C33" s="82">
        <v>24</v>
      </c>
      <c r="D33" s="82">
        <v>61</v>
      </c>
      <c r="E33" s="82">
        <v>0</v>
      </c>
      <c r="F33" s="82">
        <v>0</v>
      </c>
      <c r="G33" s="59">
        <f t="shared" si="0"/>
        <v>0</v>
      </c>
      <c r="H33" s="82">
        <v>0</v>
      </c>
      <c r="I33" s="82">
        <v>0</v>
      </c>
      <c r="J33" s="82">
        <v>0</v>
      </c>
      <c r="K33" s="82">
        <v>0</v>
      </c>
      <c r="L33" s="73">
        <v>0</v>
      </c>
      <c r="M33" s="118"/>
      <c r="N33" s="317"/>
    </row>
    <row r="34" spans="1:14" ht="15">
      <c r="A34" s="48">
        <v>28</v>
      </c>
      <c r="B34" s="61" t="s">
        <v>196</v>
      </c>
      <c r="C34" s="82">
        <v>1908</v>
      </c>
      <c r="D34" s="82">
        <v>5192</v>
      </c>
      <c r="E34" s="82">
        <v>4216</v>
      </c>
      <c r="F34" s="82">
        <v>8938</v>
      </c>
      <c r="G34" s="59">
        <f t="shared" si="0"/>
        <v>172.14946070878275</v>
      </c>
      <c r="H34" s="82">
        <v>1070</v>
      </c>
      <c r="I34" s="82">
        <v>2920</v>
      </c>
      <c r="J34" s="82">
        <v>4062</v>
      </c>
      <c r="K34" s="82">
        <v>7890</v>
      </c>
      <c r="L34" s="73">
        <f>K34*100/I34</f>
        <v>270.20547945205482</v>
      </c>
      <c r="M34" s="118"/>
      <c r="N34" s="317"/>
    </row>
    <row r="35" spans="1:14" ht="15">
      <c r="A35" s="48">
        <v>29</v>
      </c>
      <c r="B35" s="61" t="s">
        <v>68</v>
      </c>
      <c r="C35" s="82">
        <v>48642</v>
      </c>
      <c r="D35" s="82">
        <v>128829</v>
      </c>
      <c r="E35" s="82">
        <v>106418</v>
      </c>
      <c r="F35" s="82">
        <v>269360.99</v>
      </c>
      <c r="G35" s="59">
        <f t="shared" si="0"/>
        <v>209.08412702108998</v>
      </c>
      <c r="H35" s="82">
        <v>31981</v>
      </c>
      <c r="I35" s="82">
        <v>72896</v>
      </c>
      <c r="J35" s="82">
        <v>34816</v>
      </c>
      <c r="K35" s="82">
        <v>162981.07</v>
      </c>
      <c r="L35" s="73">
        <f>K35*100/I35</f>
        <v>223.58026503511852</v>
      </c>
      <c r="M35" s="118"/>
      <c r="N35" s="317"/>
    </row>
    <row r="36" spans="1:14" ht="15">
      <c r="A36" s="48">
        <v>30</v>
      </c>
      <c r="B36" s="61" t="s">
        <v>69</v>
      </c>
      <c r="C36" s="82">
        <v>47055</v>
      </c>
      <c r="D36" s="82">
        <v>134659</v>
      </c>
      <c r="E36" s="82">
        <v>119875</v>
      </c>
      <c r="F36" s="82">
        <v>243590</v>
      </c>
      <c r="G36" s="59">
        <f t="shared" si="0"/>
        <v>180.89396178495309</v>
      </c>
      <c r="H36" s="82">
        <v>34131</v>
      </c>
      <c r="I36" s="82">
        <v>86885</v>
      </c>
      <c r="J36" s="82">
        <v>61414</v>
      </c>
      <c r="K36" s="82">
        <v>170177</v>
      </c>
      <c r="L36" s="73">
        <f>K36*100/I36</f>
        <v>195.86464867353399</v>
      </c>
      <c r="M36" s="118"/>
      <c r="N36" s="317"/>
    </row>
    <row r="37" spans="1:14" ht="15">
      <c r="A37" s="48">
        <v>31</v>
      </c>
      <c r="B37" s="61" t="s">
        <v>197</v>
      </c>
      <c r="C37" s="82">
        <v>2774</v>
      </c>
      <c r="D37" s="82">
        <v>7064</v>
      </c>
      <c r="E37" s="82">
        <v>53378</v>
      </c>
      <c r="F37" s="82">
        <v>22337.45</v>
      </c>
      <c r="G37" s="59">
        <f t="shared" si="0"/>
        <v>316.21531710079273</v>
      </c>
      <c r="H37" s="82">
        <v>2210</v>
      </c>
      <c r="I37" s="82">
        <v>5817</v>
      </c>
      <c r="J37" s="82">
        <v>0</v>
      </c>
      <c r="K37" s="82">
        <v>0</v>
      </c>
      <c r="L37" s="73">
        <f>K37*100/I37</f>
        <v>0</v>
      </c>
      <c r="M37" s="118"/>
      <c r="N37" s="317"/>
    </row>
    <row r="38" spans="1:14" ht="15">
      <c r="A38" s="48">
        <v>32</v>
      </c>
      <c r="B38" s="61" t="s">
        <v>198</v>
      </c>
      <c r="C38" s="82">
        <v>6085</v>
      </c>
      <c r="D38" s="82">
        <v>15975</v>
      </c>
      <c r="E38" s="82">
        <v>5808</v>
      </c>
      <c r="F38" s="82">
        <v>17106.169999999998</v>
      </c>
      <c r="G38" s="59">
        <f t="shared" ref="G38:G59" si="4">F38*100/D38</f>
        <v>107.08087636932706</v>
      </c>
      <c r="H38" s="82">
        <v>4426</v>
      </c>
      <c r="I38" s="82">
        <v>11557</v>
      </c>
      <c r="J38" s="82">
        <v>0</v>
      </c>
      <c r="K38" s="82">
        <v>0</v>
      </c>
      <c r="L38" s="73">
        <f>K38*100/I38</f>
        <v>0</v>
      </c>
      <c r="M38" s="118"/>
      <c r="N38" s="317"/>
    </row>
    <row r="39" spans="1:14" ht="15">
      <c r="A39" s="48">
        <v>33</v>
      </c>
      <c r="B39" s="61" t="s">
        <v>199</v>
      </c>
      <c r="C39" s="82">
        <v>92</v>
      </c>
      <c r="D39" s="82">
        <v>239</v>
      </c>
      <c r="E39" s="82">
        <v>0</v>
      </c>
      <c r="F39" s="82">
        <v>0</v>
      </c>
      <c r="G39" s="59">
        <f t="shared" si="4"/>
        <v>0</v>
      </c>
      <c r="H39" s="82">
        <v>0</v>
      </c>
      <c r="I39" s="82">
        <v>0</v>
      </c>
      <c r="J39" s="82">
        <v>0</v>
      </c>
      <c r="K39" s="82">
        <v>0</v>
      </c>
      <c r="L39" s="73">
        <v>0</v>
      </c>
      <c r="M39" s="118"/>
      <c r="N39" s="317"/>
    </row>
    <row r="40" spans="1:14" ht="15">
      <c r="A40" s="48">
        <v>34</v>
      </c>
      <c r="B40" s="61" t="s">
        <v>200</v>
      </c>
      <c r="C40" s="82">
        <v>428</v>
      </c>
      <c r="D40" s="82">
        <v>1193</v>
      </c>
      <c r="E40" s="82">
        <v>355</v>
      </c>
      <c r="F40" s="82">
        <v>1012.2</v>
      </c>
      <c r="G40" s="59">
        <f t="shared" si="4"/>
        <v>84.844928751047775</v>
      </c>
      <c r="H40" s="82">
        <v>109</v>
      </c>
      <c r="I40" s="82">
        <v>273</v>
      </c>
      <c r="J40" s="82">
        <v>931</v>
      </c>
      <c r="K40" s="82">
        <v>7533.5</v>
      </c>
      <c r="L40" s="73">
        <f>K40*100/I40</f>
        <v>2759.5238095238096</v>
      </c>
      <c r="M40" s="118"/>
      <c r="N40" s="317"/>
    </row>
    <row r="41" spans="1:14" ht="15">
      <c r="A41" s="48">
        <v>35</v>
      </c>
      <c r="B41" s="61" t="s">
        <v>201</v>
      </c>
      <c r="C41" s="82">
        <v>73</v>
      </c>
      <c r="D41" s="82">
        <v>198</v>
      </c>
      <c r="E41" s="82">
        <v>0</v>
      </c>
      <c r="F41" s="82">
        <v>0</v>
      </c>
      <c r="G41" s="59">
        <f t="shared" si="4"/>
        <v>0</v>
      </c>
      <c r="H41" s="82">
        <v>0</v>
      </c>
      <c r="I41" s="82">
        <v>0</v>
      </c>
      <c r="J41" s="82">
        <v>0</v>
      </c>
      <c r="K41" s="82">
        <v>0</v>
      </c>
      <c r="L41" s="73">
        <v>0</v>
      </c>
      <c r="M41" s="118"/>
      <c r="N41" s="317"/>
    </row>
    <row r="42" spans="1:14" ht="15">
      <c r="A42" s="48">
        <v>36</v>
      </c>
      <c r="B42" s="61" t="s">
        <v>70</v>
      </c>
      <c r="C42" s="82">
        <v>8424</v>
      </c>
      <c r="D42" s="82">
        <v>21848</v>
      </c>
      <c r="E42" s="82">
        <v>19909</v>
      </c>
      <c r="F42" s="82">
        <v>32615.77</v>
      </c>
      <c r="G42" s="59">
        <f t="shared" si="4"/>
        <v>149.28492310508972</v>
      </c>
      <c r="H42" s="82">
        <v>2223</v>
      </c>
      <c r="I42" s="82">
        <v>5958</v>
      </c>
      <c r="J42" s="82">
        <v>1716</v>
      </c>
      <c r="K42" s="82">
        <v>2462.21</v>
      </c>
      <c r="L42" s="73">
        <f>K42*100/I42</f>
        <v>41.32611614635784</v>
      </c>
      <c r="M42" s="118"/>
      <c r="N42" s="317"/>
    </row>
    <row r="43" spans="1:14" ht="15">
      <c r="A43" s="48">
        <v>37</v>
      </c>
      <c r="B43" s="61" t="s">
        <v>202</v>
      </c>
      <c r="C43" s="82">
        <v>636</v>
      </c>
      <c r="D43" s="82">
        <v>2221</v>
      </c>
      <c r="E43" s="82">
        <v>0</v>
      </c>
      <c r="F43" s="82">
        <v>0</v>
      </c>
      <c r="G43" s="59">
        <f t="shared" si="4"/>
        <v>0</v>
      </c>
      <c r="H43" s="82">
        <v>488</v>
      </c>
      <c r="I43" s="82">
        <v>2006</v>
      </c>
      <c r="J43" s="82">
        <v>0</v>
      </c>
      <c r="K43" s="82">
        <v>0</v>
      </c>
      <c r="L43" s="73">
        <f>K43*100/I43</f>
        <v>0</v>
      </c>
      <c r="M43" s="118"/>
      <c r="N43" s="317"/>
    </row>
    <row r="44" spans="1:14" ht="15">
      <c r="A44" s="48">
        <v>38</v>
      </c>
      <c r="B44" s="61" t="s">
        <v>203</v>
      </c>
      <c r="C44" s="82">
        <v>1570</v>
      </c>
      <c r="D44" s="82">
        <v>4203</v>
      </c>
      <c r="E44" s="82">
        <v>39086</v>
      </c>
      <c r="F44" s="82">
        <v>22168</v>
      </c>
      <c r="G44" s="59">
        <f t="shared" si="4"/>
        <v>527.43278610516302</v>
      </c>
      <c r="H44" s="82">
        <v>1094</v>
      </c>
      <c r="I44" s="82">
        <v>3211</v>
      </c>
      <c r="J44" s="82">
        <v>3194</v>
      </c>
      <c r="K44" s="82">
        <v>8459</v>
      </c>
      <c r="L44" s="73">
        <f>K44*100/I44</f>
        <v>263.43818125194645</v>
      </c>
      <c r="M44" s="118"/>
      <c r="N44" s="317"/>
    </row>
    <row r="45" spans="1:14" ht="15">
      <c r="A45" s="48">
        <v>39</v>
      </c>
      <c r="B45" s="61" t="s">
        <v>204</v>
      </c>
      <c r="C45" s="82">
        <v>67</v>
      </c>
      <c r="D45" s="82">
        <v>173</v>
      </c>
      <c r="E45" s="82">
        <v>7</v>
      </c>
      <c r="F45" s="82">
        <v>30</v>
      </c>
      <c r="G45" s="59">
        <f t="shared" si="4"/>
        <v>17.341040462427745</v>
      </c>
      <c r="H45" s="82">
        <v>0</v>
      </c>
      <c r="I45" s="82">
        <v>0</v>
      </c>
      <c r="J45" s="82">
        <v>0</v>
      </c>
      <c r="K45" s="82">
        <v>0</v>
      </c>
      <c r="L45" s="73">
        <v>0</v>
      </c>
      <c r="M45" s="118"/>
      <c r="N45" s="317"/>
    </row>
    <row r="46" spans="1:14" ht="15">
      <c r="A46" s="48">
        <v>40</v>
      </c>
      <c r="B46" s="61" t="s">
        <v>74</v>
      </c>
      <c r="C46" s="82">
        <v>116</v>
      </c>
      <c r="D46" s="82">
        <v>430</v>
      </c>
      <c r="E46" s="82">
        <v>0</v>
      </c>
      <c r="F46" s="82">
        <v>0</v>
      </c>
      <c r="G46" s="59">
        <f t="shared" si="4"/>
        <v>0</v>
      </c>
      <c r="H46" s="82">
        <v>80</v>
      </c>
      <c r="I46" s="82">
        <v>276</v>
      </c>
      <c r="J46" s="82">
        <v>0</v>
      </c>
      <c r="K46" s="82">
        <v>0</v>
      </c>
      <c r="L46" s="73">
        <f t="shared" ref="L46:L53" si="5">K46*100/I46</f>
        <v>0</v>
      </c>
      <c r="M46" s="118"/>
      <c r="N46" s="317"/>
    </row>
    <row r="47" spans="1:14" ht="15">
      <c r="A47" s="48">
        <v>41</v>
      </c>
      <c r="B47" s="61" t="s">
        <v>205</v>
      </c>
      <c r="C47" s="82">
        <v>128</v>
      </c>
      <c r="D47" s="82">
        <v>334</v>
      </c>
      <c r="E47" s="82">
        <v>0</v>
      </c>
      <c r="F47" s="82">
        <v>0</v>
      </c>
      <c r="G47" s="59">
        <f t="shared" si="4"/>
        <v>0</v>
      </c>
      <c r="H47" s="82">
        <v>85</v>
      </c>
      <c r="I47" s="82">
        <v>113</v>
      </c>
      <c r="J47" s="82">
        <v>0</v>
      </c>
      <c r="K47" s="82">
        <v>0</v>
      </c>
      <c r="L47" s="73">
        <f t="shared" si="5"/>
        <v>0</v>
      </c>
      <c r="M47" s="118"/>
      <c r="N47" s="317"/>
    </row>
    <row r="48" spans="1:14" ht="15">
      <c r="A48" s="48">
        <v>42</v>
      </c>
      <c r="B48" s="61" t="s">
        <v>73</v>
      </c>
      <c r="C48" s="82">
        <v>3611</v>
      </c>
      <c r="D48" s="82">
        <v>11154</v>
      </c>
      <c r="E48" s="82">
        <v>32351</v>
      </c>
      <c r="F48" s="82">
        <v>8766</v>
      </c>
      <c r="G48" s="59">
        <f t="shared" si="4"/>
        <v>78.590640129101672</v>
      </c>
      <c r="H48" s="82">
        <v>2391</v>
      </c>
      <c r="I48" s="82">
        <v>7599</v>
      </c>
      <c r="J48" s="82">
        <v>10</v>
      </c>
      <c r="K48" s="82">
        <v>83</v>
      </c>
      <c r="L48" s="73">
        <f t="shared" si="5"/>
        <v>1.0922489801289643</v>
      </c>
      <c r="M48" s="118"/>
      <c r="N48" s="317"/>
    </row>
    <row r="49" spans="1:16" s="76" customFormat="1" ht="15">
      <c r="A49" s="313"/>
      <c r="B49" s="64" t="s">
        <v>297</v>
      </c>
      <c r="C49" s="175">
        <f>SUM(C28:C48)</f>
        <v>155818</v>
      </c>
      <c r="D49" s="175">
        <f t="shared" ref="D49:F49" si="6">SUM(D28:D48)</f>
        <v>435158</v>
      </c>
      <c r="E49" s="175">
        <f t="shared" si="6"/>
        <v>442216</v>
      </c>
      <c r="F49" s="175">
        <f t="shared" si="6"/>
        <v>700270.12</v>
      </c>
      <c r="G49" s="59">
        <f t="shared" si="4"/>
        <v>160.92318652075798</v>
      </c>
      <c r="H49" s="175">
        <f>SUM(H28:H48)</f>
        <v>108675</v>
      </c>
      <c r="I49" s="175">
        <f t="shared" ref="I49:K49" si="7">SUM(I28:I48)</f>
        <v>281096</v>
      </c>
      <c r="J49" s="175">
        <f t="shared" si="7"/>
        <v>115629</v>
      </c>
      <c r="K49" s="175">
        <f t="shared" si="7"/>
        <v>381847.24000000005</v>
      </c>
      <c r="L49" s="73">
        <f t="shared" si="5"/>
        <v>135.84228875544301</v>
      </c>
      <c r="M49" s="118"/>
      <c r="N49" s="118"/>
      <c r="O49" s="118"/>
      <c r="P49" s="80"/>
    </row>
    <row r="50" spans="1:16" ht="15">
      <c r="A50" s="48">
        <v>43</v>
      </c>
      <c r="B50" s="61" t="s">
        <v>43</v>
      </c>
      <c r="C50" s="82">
        <v>123592</v>
      </c>
      <c r="D50" s="82">
        <v>373098</v>
      </c>
      <c r="E50" s="82">
        <v>119344</v>
      </c>
      <c r="F50" s="82">
        <v>138149.20000000001</v>
      </c>
      <c r="G50" s="59">
        <f t="shared" si="4"/>
        <v>37.027590606221423</v>
      </c>
      <c r="H50" s="82">
        <v>94002</v>
      </c>
      <c r="I50" s="82">
        <v>280881</v>
      </c>
      <c r="J50" s="82">
        <v>119037</v>
      </c>
      <c r="K50" s="82">
        <v>136972.1</v>
      </c>
      <c r="L50" s="73">
        <f t="shared" si="5"/>
        <v>48.765171015483425</v>
      </c>
      <c r="M50" s="118"/>
      <c r="N50" s="317"/>
    </row>
    <row r="51" spans="1:16" ht="15">
      <c r="A51" s="48">
        <v>44</v>
      </c>
      <c r="B51" s="61" t="s">
        <v>206</v>
      </c>
      <c r="C51" s="82">
        <v>114457</v>
      </c>
      <c r="D51" s="82">
        <v>289707</v>
      </c>
      <c r="E51" s="82">
        <v>133832</v>
      </c>
      <c r="F51" s="82">
        <v>102509</v>
      </c>
      <c r="G51" s="59">
        <f t="shared" si="4"/>
        <v>35.383680753312831</v>
      </c>
      <c r="H51" s="82">
        <v>102102</v>
      </c>
      <c r="I51" s="82">
        <v>255469</v>
      </c>
      <c r="J51" s="82">
        <v>133407</v>
      </c>
      <c r="K51" s="82">
        <v>102092</v>
      </c>
      <c r="L51" s="73">
        <f t="shared" si="5"/>
        <v>39.962578629892469</v>
      </c>
      <c r="M51" s="118"/>
      <c r="N51" s="317"/>
    </row>
    <row r="52" spans="1:16" ht="15">
      <c r="A52" s="48">
        <v>45</v>
      </c>
      <c r="B52" s="61" t="s">
        <v>49</v>
      </c>
      <c r="C52" s="82">
        <v>185230</v>
      </c>
      <c r="D52" s="82">
        <v>473659</v>
      </c>
      <c r="E52" s="82">
        <v>158329</v>
      </c>
      <c r="F52" s="82">
        <v>274232.38</v>
      </c>
      <c r="G52" s="59">
        <f t="shared" si="4"/>
        <v>57.896583829294912</v>
      </c>
      <c r="H52" s="82">
        <v>161353</v>
      </c>
      <c r="I52" s="82">
        <v>397860</v>
      </c>
      <c r="J52" s="82">
        <v>154929</v>
      </c>
      <c r="K52" s="82">
        <v>270476.33</v>
      </c>
      <c r="L52" s="73">
        <f t="shared" si="5"/>
        <v>67.982790428794047</v>
      </c>
      <c r="M52" s="118"/>
      <c r="N52" s="317"/>
    </row>
    <row r="53" spans="1:16" s="76" customFormat="1" ht="15">
      <c r="A53" s="313"/>
      <c r="B53" s="64" t="s">
        <v>307</v>
      </c>
      <c r="C53" s="175">
        <f>SUM(C50:C52)</f>
        <v>423279</v>
      </c>
      <c r="D53" s="175">
        <f t="shared" ref="D53:F53" si="8">SUM(D50:D52)</f>
        <v>1136464</v>
      </c>
      <c r="E53" s="175">
        <f t="shared" si="8"/>
        <v>411505</v>
      </c>
      <c r="F53" s="175">
        <f t="shared" si="8"/>
        <v>514890.58</v>
      </c>
      <c r="G53" s="59">
        <f t="shared" si="4"/>
        <v>45.306369581438567</v>
      </c>
      <c r="H53" s="175">
        <f>SUM(H50:H52)</f>
        <v>357457</v>
      </c>
      <c r="I53" s="175">
        <f t="shared" ref="I53:K53" si="9">SUM(I50:I52)</f>
        <v>934210</v>
      </c>
      <c r="J53" s="175">
        <f t="shared" si="9"/>
        <v>407373</v>
      </c>
      <c r="K53" s="175">
        <f t="shared" si="9"/>
        <v>509540.43000000005</v>
      </c>
      <c r="L53" s="73">
        <f t="shared" si="5"/>
        <v>54.542386615429088</v>
      </c>
      <c r="M53" s="118"/>
      <c r="N53" s="317"/>
      <c r="O53" s="78"/>
      <c r="P53" s="80"/>
    </row>
    <row r="54" spans="1:16" ht="15">
      <c r="A54" s="48">
        <v>46</v>
      </c>
      <c r="B54" s="61" t="s">
        <v>298</v>
      </c>
      <c r="C54" s="82">
        <v>489</v>
      </c>
      <c r="D54" s="82">
        <v>1271</v>
      </c>
      <c r="E54" s="82">
        <v>0</v>
      </c>
      <c r="F54" s="82">
        <v>0</v>
      </c>
      <c r="G54" s="59">
        <f t="shared" si="4"/>
        <v>0</v>
      </c>
      <c r="H54" s="82">
        <v>0</v>
      </c>
      <c r="I54" s="82">
        <v>0</v>
      </c>
      <c r="J54" s="82">
        <v>0</v>
      </c>
      <c r="K54" s="82">
        <v>0</v>
      </c>
      <c r="L54" s="73">
        <v>0</v>
      </c>
      <c r="M54" s="118"/>
      <c r="N54" s="317"/>
    </row>
    <row r="55" spans="1:16" ht="15">
      <c r="A55" s="48">
        <v>47</v>
      </c>
      <c r="B55" s="61" t="s">
        <v>231</v>
      </c>
      <c r="C55" s="82">
        <v>922771</v>
      </c>
      <c r="D55" s="82">
        <v>2244347</v>
      </c>
      <c r="E55" s="82">
        <v>1900218</v>
      </c>
      <c r="F55" s="82">
        <v>1282632.55</v>
      </c>
      <c r="G55" s="59">
        <f t="shared" si="4"/>
        <v>57.149475994576598</v>
      </c>
      <c r="H55" s="82">
        <v>740171</v>
      </c>
      <c r="I55" s="82">
        <v>1962710</v>
      </c>
      <c r="J55" s="82">
        <v>1783265</v>
      </c>
      <c r="K55" s="82">
        <v>1279689</v>
      </c>
      <c r="L55" s="73">
        <f>K55*100/I55</f>
        <v>65.200105975921048</v>
      </c>
      <c r="M55" s="118"/>
      <c r="N55" s="317"/>
    </row>
    <row r="56" spans="1:16" ht="15">
      <c r="A56" s="48">
        <v>48</v>
      </c>
      <c r="B56" s="61" t="s">
        <v>299</v>
      </c>
      <c r="C56" s="82">
        <v>118</v>
      </c>
      <c r="D56" s="82">
        <v>437</v>
      </c>
      <c r="E56" s="82">
        <v>0</v>
      </c>
      <c r="F56" s="82">
        <v>0</v>
      </c>
      <c r="G56" s="59">
        <f t="shared" si="4"/>
        <v>0</v>
      </c>
      <c r="H56" s="82">
        <v>48</v>
      </c>
      <c r="I56" s="82">
        <v>144</v>
      </c>
      <c r="J56" s="82">
        <v>0</v>
      </c>
      <c r="K56" s="82">
        <v>0</v>
      </c>
      <c r="L56" s="73">
        <f>K56*100/I56</f>
        <v>0</v>
      </c>
      <c r="M56" s="118"/>
      <c r="N56" s="317"/>
    </row>
    <row r="57" spans="1:16" ht="15">
      <c r="A57" s="48">
        <v>49</v>
      </c>
      <c r="B57" s="61" t="s">
        <v>305</v>
      </c>
      <c r="C57" s="82">
        <v>139</v>
      </c>
      <c r="D57" s="82">
        <v>362</v>
      </c>
      <c r="E57" s="82">
        <v>0</v>
      </c>
      <c r="F57" s="82">
        <v>0</v>
      </c>
      <c r="G57" s="59">
        <f t="shared" si="4"/>
        <v>0</v>
      </c>
      <c r="H57" s="82">
        <v>88</v>
      </c>
      <c r="I57" s="82">
        <v>124</v>
      </c>
      <c r="J57" s="82">
        <v>0</v>
      </c>
      <c r="K57" s="82">
        <v>0</v>
      </c>
      <c r="L57" s="73">
        <f>K57*100/I57</f>
        <v>0</v>
      </c>
      <c r="M57" s="118"/>
      <c r="N57" s="317"/>
    </row>
    <row r="58" spans="1:16" s="76" customFormat="1" ht="15">
      <c r="A58" s="313"/>
      <c r="B58" s="64" t="s">
        <v>300</v>
      </c>
      <c r="C58" s="175">
        <f>SUM(C54:C57)</f>
        <v>923517</v>
      </c>
      <c r="D58" s="175">
        <f t="shared" ref="D58:F58" si="10">SUM(D54:D57)</f>
        <v>2246417</v>
      </c>
      <c r="E58" s="175">
        <f t="shared" si="10"/>
        <v>1900218</v>
      </c>
      <c r="F58" s="175">
        <f t="shared" si="10"/>
        <v>1282632.55</v>
      </c>
      <c r="G58" s="59">
        <f t="shared" si="4"/>
        <v>57.096814616342378</v>
      </c>
      <c r="H58" s="175">
        <f>SUM(H54:H57)</f>
        <v>740307</v>
      </c>
      <c r="I58" s="175">
        <f t="shared" ref="I58:K58" si="11">SUM(I54:I57)</f>
        <v>1962978</v>
      </c>
      <c r="J58" s="175">
        <f t="shared" si="11"/>
        <v>1783265</v>
      </c>
      <c r="K58" s="175">
        <f t="shared" si="11"/>
        <v>1279689</v>
      </c>
      <c r="L58" s="73">
        <f>K58*100/I58</f>
        <v>65.191204384358869</v>
      </c>
      <c r="M58" s="118"/>
      <c r="N58" s="317"/>
      <c r="O58" s="78"/>
      <c r="P58" s="80"/>
    </row>
    <row r="59" spans="1:16" s="76" customFormat="1" ht="15">
      <c r="A59" s="313"/>
      <c r="B59" s="64" t="s">
        <v>232</v>
      </c>
      <c r="C59" s="175">
        <f>C58+C53+C49+C27</f>
        <v>3418692</v>
      </c>
      <c r="D59" s="175">
        <f t="shared" ref="D59:F59" si="12">D58+D53+D49+D27</f>
        <v>8837378</v>
      </c>
      <c r="E59" s="175">
        <f t="shared" si="12"/>
        <v>4023139</v>
      </c>
      <c r="F59" s="175">
        <f t="shared" si="12"/>
        <v>5646896</v>
      </c>
      <c r="G59" s="59">
        <f t="shared" si="4"/>
        <v>63.897866539147699</v>
      </c>
      <c r="H59" s="175">
        <f t="shared" ref="H59:K59" si="13">H58+H53+H49+H27</f>
        <v>2594512</v>
      </c>
      <c r="I59" s="175">
        <f t="shared" si="13"/>
        <v>6722871</v>
      </c>
      <c r="J59" s="175">
        <f t="shared" si="13"/>
        <v>3399104</v>
      </c>
      <c r="K59" s="175">
        <f t="shared" si="13"/>
        <v>4649298.8499999996</v>
      </c>
      <c r="L59" s="73">
        <f>K59*100/I59</f>
        <v>69.156448933796284</v>
      </c>
      <c r="M59" s="118"/>
      <c r="N59" s="317"/>
      <c r="O59" s="78"/>
      <c r="P59" s="80"/>
    </row>
    <row r="61" spans="1:16">
      <c r="E61" s="79" t="s">
        <v>1223</v>
      </c>
    </row>
    <row r="62" spans="1:16">
      <c r="B62" s="214"/>
    </row>
  </sheetData>
  <autoFilter ref="H5:K59"/>
  <sortState ref="B8:L32">
    <sortCondition ref="B6:B32"/>
  </sortState>
  <mergeCells count="11">
    <mergeCell ref="B3:B5"/>
    <mergeCell ref="A1:L1"/>
    <mergeCell ref="H4:I4"/>
    <mergeCell ref="G3:G5"/>
    <mergeCell ref="E4:F4"/>
    <mergeCell ref="J4:K4"/>
    <mergeCell ref="A3:A5"/>
    <mergeCell ref="L3:L5"/>
    <mergeCell ref="C3:F3"/>
    <mergeCell ref="C4:D4"/>
    <mergeCell ref="H3:K3"/>
  </mergeCells>
  <conditionalFormatting sqref="N6:N48 N50:N59">
    <cfRule type="cellIs" dxfId="36" priority="1" operator="greaterThan">
      <formula>100</formula>
    </cfRule>
  </conditionalFormatting>
  <pageMargins left="0.75" right="0.25" top="0.25" bottom="0.25" header="0.05" footer="0.3"/>
  <pageSetup scale="75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U62"/>
  <sheetViews>
    <sheetView zoomScaleNormal="100" workbookViewId="0">
      <pane xSplit="2" ySplit="5" topLeftCell="C42" activePane="bottomRight" state="frozen"/>
      <selection pane="topRight" activeCell="C1" sqref="C1"/>
      <selection pane="bottomLeft" activeCell="A6" sqref="A6"/>
      <selection pane="bottomRight" activeCell="U49" sqref="U49"/>
    </sheetView>
  </sheetViews>
  <sheetFormatPr baseColWidth="10" defaultColWidth="4.3984375" defaultRowHeight="14"/>
  <cols>
    <col min="1" max="1" width="4.3984375" style="50"/>
    <col min="2" max="2" width="24.796875" style="50" customWidth="1"/>
    <col min="3" max="3" width="8.59765625" style="69" customWidth="1"/>
    <col min="4" max="4" width="10.19921875" style="69" bestFit="1" customWidth="1"/>
    <col min="5" max="5" width="8.796875" style="69" bestFit="1" customWidth="1"/>
    <col min="6" max="6" width="10.796875" style="69" customWidth="1"/>
    <col min="7" max="7" width="9.19921875" style="67" customWidth="1"/>
    <col min="8" max="8" width="8.796875" style="69" bestFit="1" customWidth="1"/>
    <col min="9" max="9" width="11.59765625" style="69" customWidth="1"/>
    <col min="10" max="10" width="10.19921875" style="69" bestFit="1" customWidth="1"/>
    <col min="11" max="11" width="10.59765625" style="69" bestFit="1" customWidth="1"/>
    <col min="12" max="12" width="8.19921875" style="67" customWidth="1"/>
    <col min="13" max="13" width="11.19921875" style="69" bestFit="1" customWidth="1"/>
    <col min="14" max="14" width="11.796875" style="69" bestFit="1" customWidth="1"/>
    <col min="15" max="15" width="10.796875" style="69" bestFit="1" customWidth="1"/>
    <col min="16" max="16" width="11.59765625" style="69" bestFit="1" customWidth="1"/>
    <col min="17" max="17" width="9.19921875" style="67" customWidth="1"/>
    <col min="18" max="18" width="10.59765625" style="67" customWidth="1"/>
    <col min="19" max="19" width="9.19921875" style="67" customWidth="1"/>
    <col min="20" max="20" width="8" style="50" bestFit="1" customWidth="1"/>
    <col min="21" max="16384" width="4.3984375" style="50"/>
  </cols>
  <sheetData>
    <row r="1" spans="1:17" ht="15" customHeight="1">
      <c r="A1" s="421" t="s">
        <v>712</v>
      </c>
      <c r="B1" s="421"/>
      <c r="C1" s="421"/>
      <c r="D1" s="421"/>
      <c r="E1" s="421"/>
      <c r="F1" s="421"/>
      <c r="G1" s="421"/>
      <c r="H1" s="421"/>
      <c r="I1" s="421"/>
      <c r="J1" s="421"/>
      <c r="K1" s="421"/>
      <c r="L1" s="421"/>
      <c r="M1" s="421"/>
      <c r="N1" s="421"/>
      <c r="O1" s="421"/>
      <c r="P1" s="421"/>
    </row>
    <row r="2" spans="1:17" ht="15" customHeight="1">
      <c r="B2" s="66" t="s">
        <v>127</v>
      </c>
      <c r="C2" s="70"/>
      <c r="D2" s="70"/>
      <c r="F2" s="69" t="s">
        <v>136</v>
      </c>
      <c r="I2" s="70" t="s">
        <v>156</v>
      </c>
      <c r="J2" s="70"/>
      <c r="K2" s="70"/>
      <c r="L2" s="113"/>
      <c r="M2" s="70"/>
      <c r="N2" s="70"/>
    </row>
    <row r="3" spans="1:17" ht="35" customHeight="1">
      <c r="A3" s="454" t="s">
        <v>113</v>
      </c>
      <c r="B3" s="454" t="s">
        <v>97</v>
      </c>
      <c r="C3" s="459" t="s">
        <v>153</v>
      </c>
      <c r="D3" s="460"/>
      <c r="E3" s="460"/>
      <c r="F3" s="460"/>
      <c r="G3" s="461"/>
      <c r="H3" s="459" t="s">
        <v>154</v>
      </c>
      <c r="I3" s="460"/>
      <c r="J3" s="460"/>
      <c r="K3" s="460"/>
      <c r="L3" s="461"/>
      <c r="M3" s="451" t="s">
        <v>155</v>
      </c>
      <c r="N3" s="452"/>
      <c r="O3" s="452"/>
      <c r="P3" s="452"/>
      <c r="Q3" s="453"/>
    </row>
    <row r="4" spans="1:17" ht="25" customHeight="1">
      <c r="A4" s="455"/>
      <c r="B4" s="455"/>
      <c r="C4" s="427" t="s">
        <v>21</v>
      </c>
      <c r="D4" s="429"/>
      <c r="E4" s="427" t="s">
        <v>152</v>
      </c>
      <c r="F4" s="429"/>
      <c r="G4" s="457" t="s">
        <v>151</v>
      </c>
      <c r="H4" s="427" t="s">
        <v>21</v>
      </c>
      <c r="I4" s="429"/>
      <c r="J4" s="427" t="s">
        <v>152</v>
      </c>
      <c r="K4" s="429"/>
      <c r="L4" s="457" t="s">
        <v>151</v>
      </c>
      <c r="M4" s="427" t="s">
        <v>21</v>
      </c>
      <c r="N4" s="429"/>
      <c r="O4" s="427" t="s">
        <v>152</v>
      </c>
      <c r="P4" s="429"/>
      <c r="Q4" s="420" t="s">
        <v>151</v>
      </c>
    </row>
    <row r="5" spans="1:17" ht="15" customHeight="1">
      <c r="A5" s="456"/>
      <c r="B5" s="456"/>
      <c r="C5" s="268" t="s">
        <v>30</v>
      </c>
      <c r="D5" s="268" t="s">
        <v>17</v>
      </c>
      <c r="E5" s="268" t="s">
        <v>30</v>
      </c>
      <c r="F5" s="268" t="s">
        <v>17</v>
      </c>
      <c r="G5" s="458"/>
      <c r="H5" s="268" t="s">
        <v>30</v>
      </c>
      <c r="I5" s="268" t="s">
        <v>17</v>
      </c>
      <c r="J5" s="268" t="s">
        <v>30</v>
      </c>
      <c r="K5" s="268" t="s">
        <v>17</v>
      </c>
      <c r="L5" s="458"/>
      <c r="M5" s="268" t="s">
        <v>30</v>
      </c>
      <c r="N5" s="268" t="s">
        <v>17</v>
      </c>
      <c r="O5" s="268" t="s">
        <v>30</v>
      </c>
      <c r="P5" s="268" t="s">
        <v>17</v>
      </c>
      <c r="Q5" s="420"/>
    </row>
    <row r="6" spans="1:17">
      <c r="A6" s="48">
        <v>1</v>
      </c>
      <c r="B6" s="61" t="s">
        <v>52</v>
      </c>
      <c r="C6" s="62">
        <v>4334</v>
      </c>
      <c r="D6" s="62">
        <v>11662</v>
      </c>
      <c r="E6" s="62">
        <v>28</v>
      </c>
      <c r="F6" s="62">
        <v>1854</v>
      </c>
      <c r="G6" s="63">
        <f t="shared" ref="G6:G37" si="0">F6*100/D6</f>
        <v>15.897787686503174</v>
      </c>
      <c r="H6" s="62">
        <v>3266</v>
      </c>
      <c r="I6" s="62">
        <v>7374</v>
      </c>
      <c r="J6" s="62">
        <v>986</v>
      </c>
      <c r="K6" s="62">
        <v>7565</v>
      </c>
      <c r="L6" s="63">
        <f t="shared" ref="L6:L37" si="1">K6*100/I6</f>
        <v>102.59018171955519</v>
      </c>
      <c r="M6" s="62">
        <f>H6+C6+'ACP_Agri_9(i)'!C6</f>
        <v>62658</v>
      </c>
      <c r="N6" s="62">
        <f>I6+D6+'ACP_Agri_9(i)'!D6</f>
        <v>154567</v>
      </c>
      <c r="O6" s="62">
        <f>J6+E6+'ACP_Agri_9(i)'!E6</f>
        <v>49593</v>
      </c>
      <c r="P6" s="62">
        <f>K6+F6+'ACP_Agri_9(i)'!F6</f>
        <v>159117</v>
      </c>
      <c r="Q6" s="63">
        <f>P6*100/N6</f>
        <v>102.94370725963498</v>
      </c>
    </row>
    <row r="7" spans="1:17">
      <c r="A7" s="48">
        <v>2</v>
      </c>
      <c r="B7" s="61" t="s">
        <v>53</v>
      </c>
      <c r="C7" s="62">
        <v>247</v>
      </c>
      <c r="D7" s="62">
        <v>1029</v>
      </c>
      <c r="E7" s="62">
        <v>0</v>
      </c>
      <c r="F7" s="62">
        <v>0</v>
      </c>
      <c r="G7" s="63">
        <f t="shared" si="0"/>
        <v>0</v>
      </c>
      <c r="H7" s="62">
        <v>605</v>
      </c>
      <c r="I7" s="62">
        <v>2056</v>
      </c>
      <c r="J7" s="62">
        <v>5</v>
      </c>
      <c r="K7" s="62">
        <v>214</v>
      </c>
      <c r="L7" s="63">
        <f t="shared" si="1"/>
        <v>10.408560311284047</v>
      </c>
      <c r="M7" s="62">
        <f>H7+C7+'ACP_Agri_9(i)'!C7</f>
        <v>4100</v>
      </c>
      <c r="N7" s="62">
        <f>I7+D7+'ACP_Agri_9(i)'!D7</f>
        <v>11680</v>
      </c>
      <c r="O7" s="62">
        <f>J7+E7+'ACP_Agri_9(i)'!E7</f>
        <v>525</v>
      </c>
      <c r="P7" s="62">
        <f>K7+F7+'ACP_Agri_9(i)'!F7</f>
        <v>2254</v>
      </c>
      <c r="Q7" s="63">
        <f t="shared" ref="Q7:Q59" si="2">P7*100/N7</f>
        <v>19.297945205479451</v>
      </c>
    </row>
    <row r="8" spans="1:17">
      <c r="A8" s="48">
        <v>3</v>
      </c>
      <c r="B8" s="61" t="s">
        <v>54</v>
      </c>
      <c r="C8" s="62">
        <v>2726</v>
      </c>
      <c r="D8" s="62">
        <v>7519</v>
      </c>
      <c r="E8" s="62">
        <v>2344</v>
      </c>
      <c r="F8" s="62">
        <v>6090</v>
      </c>
      <c r="G8" s="63">
        <f t="shared" si="0"/>
        <v>80.994813140045224</v>
      </c>
      <c r="H8" s="62">
        <v>2514</v>
      </c>
      <c r="I8" s="62">
        <v>7346</v>
      </c>
      <c r="J8" s="62">
        <v>1861</v>
      </c>
      <c r="K8" s="62">
        <v>5565</v>
      </c>
      <c r="L8" s="63">
        <f t="shared" si="1"/>
        <v>75.755513204465018</v>
      </c>
      <c r="M8" s="62">
        <f>H8+C8+'ACP_Agri_9(i)'!C8</f>
        <v>59391</v>
      </c>
      <c r="N8" s="62">
        <f>I8+D8+'ACP_Agri_9(i)'!D8</f>
        <v>163615</v>
      </c>
      <c r="O8" s="62">
        <f>J8+E8+'ACP_Agri_9(i)'!E8</f>
        <v>40233</v>
      </c>
      <c r="P8" s="62">
        <f>K8+F8+'ACP_Agri_9(i)'!F8</f>
        <v>147017</v>
      </c>
      <c r="Q8" s="63">
        <f t="shared" si="2"/>
        <v>89.855453350854134</v>
      </c>
    </row>
    <row r="9" spans="1:17">
      <c r="A9" s="48">
        <v>4</v>
      </c>
      <c r="B9" s="61" t="s">
        <v>55</v>
      </c>
      <c r="C9" s="62">
        <v>15458</v>
      </c>
      <c r="D9" s="62">
        <v>31825</v>
      </c>
      <c r="E9" s="62">
        <v>6242</v>
      </c>
      <c r="F9" s="62">
        <v>15869</v>
      </c>
      <c r="G9" s="63">
        <f t="shared" si="0"/>
        <v>49.863315003927731</v>
      </c>
      <c r="H9" s="62">
        <v>5774</v>
      </c>
      <c r="I9" s="62">
        <v>16390</v>
      </c>
      <c r="J9" s="62">
        <v>7548</v>
      </c>
      <c r="K9" s="62">
        <v>18245</v>
      </c>
      <c r="L9" s="63">
        <f t="shared" si="1"/>
        <v>111.31787675411836</v>
      </c>
      <c r="M9" s="62">
        <f>H9+C9+'ACP_Agri_9(i)'!C9</f>
        <v>278568</v>
      </c>
      <c r="N9" s="62">
        <f>I9+D9+'ACP_Agri_9(i)'!D9</f>
        <v>723631</v>
      </c>
      <c r="O9" s="62">
        <f>J9+E9+'ACP_Agri_9(i)'!E9</f>
        <v>255788</v>
      </c>
      <c r="P9" s="62">
        <f>K9+F9+'ACP_Agri_9(i)'!F9</f>
        <v>458303</v>
      </c>
      <c r="Q9" s="63">
        <f t="shared" si="2"/>
        <v>63.33379857966284</v>
      </c>
    </row>
    <row r="10" spans="1:17">
      <c r="A10" s="48">
        <v>5</v>
      </c>
      <c r="B10" s="61" t="s">
        <v>56</v>
      </c>
      <c r="C10" s="62">
        <v>2896</v>
      </c>
      <c r="D10" s="62">
        <v>5594</v>
      </c>
      <c r="E10" s="62">
        <v>28</v>
      </c>
      <c r="F10" s="62">
        <v>181.67</v>
      </c>
      <c r="G10" s="63">
        <f t="shared" si="0"/>
        <v>3.2475867000357526</v>
      </c>
      <c r="H10" s="62">
        <v>1015</v>
      </c>
      <c r="I10" s="62">
        <v>3684</v>
      </c>
      <c r="J10" s="62">
        <v>1524</v>
      </c>
      <c r="K10" s="62">
        <v>857.95</v>
      </c>
      <c r="L10" s="63">
        <f t="shared" si="1"/>
        <v>23.288545059717698</v>
      </c>
      <c r="M10" s="62">
        <f>H10+C10+'ACP_Agri_9(i)'!C10</f>
        <v>57177</v>
      </c>
      <c r="N10" s="62">
        <f>I10+D10+'ACP_Agri_9(i)'!D10</f>
        <v>153078</v>
      </c>
      <c r="O10" s="62">
        <f>J10+E10+'ACP_Agri_9(i)'!E10</f>
        <v>32091</v>
      </c>
      <c r="P10" s="62">
        <f>K10+F10+'ACP_Agri_9(i)'!F10</f>
        <v>30326.52</v>
      </c>
      <c r="Q10" s="63">
        <f t="shared" si="2"/>
        <v>19.811155097401326</v>
      </c>
    </row>
    <row r="11" spans="1:17">
      <c r="A11" s="48">
        <v>6</v>
      </c>
      <c r="B11" s="61" t="s">
        <v>57</v>
      </c>
      <c r="C11" s="62">
        <v>2964</v>
      </c>
      <c r="D11" s="62">
        <v>5615</v>
      </c>
      <c r="E11" s="62">
        <v>3</v>
      </c>
      <c r="F11" s="62">
        <v>13.46</v>
      </c>
      <c r="G11" s="63">
        <f t="shared" si="0"/>
        <v>0.23971504897595725</v>
      </c>
      <c r="H11" s="62">
        <v>1149</v>
      </c>
      <c r="I11" s="62">
        <v>3265</v>
      </c>
      <c r="J11" s="62">
        <v>11</v>
      </c>
      <c r="K11" s="62">
        <v>43</v>
      </c>
      <c r="L11" s="63">
        <f t="shared" si="1"/>
        <v>1.3169984686064318</v>
      </c>
      <c r="M11" s="62">
        <f>H11+C11+'ACP_Agri_9(i)'!C11</f>
        <v>46791</v>
      </c>
      <c r="N11" s="62">
        <f>I11+D11+'ACP_Agri_9(i)'!D11</f>
        <v>115913</v>
      </c>
      <c r="O11" s="62">
        <f>J11+E11+'ACP_Agri_9(i)'!E11</f>
        <v>48535</v>
      </c>
      <c r="P11" s="62">
        <f>K11+F11+'ACP_Agri_9(i)'!F11</f>
        <v>90182.88</v>
      </c>
      <c r="Q11" s="63">
        <f t="shared" si="2"/>
        <v>77.802213729262462</v>
      </c>
    </row>
    <row r="12" spans="1:17">
      <c r="A12" s="48">
        <v>7</v>
      </c>
      <c r="B12" s="61" t="s">
        <v>58</v>
      </c>
      <c r="C12" s="62">
        <v>21441</v>
      </c>
      <c r="D12" s="62">
        <v>40523</v>
      </c>
      <c r="E12" s="62">
        <v>72</v>
      </c>
      <c r="F12" s="62">
        <v>2140</v>
      </c>
      <c r="G12" s="63">
        <f t="shared" si="0"/>
        <v>5.280951558374257</v>
      </c>
      <c r="H12" s="62">
        <v>6214</v>
      </c>
      <c r="I12" s="62">
        <v>16800</v>
      </c>
      <c r="J12" s="62">
        <v>2742</v>
      </c>
      <c r="K12" s="62">
        <v>11358</v>
      </c>
      <c r="L12" s="63">
        <f t="shared" si="1"/>
        <v>67.607142857142861</v>
      </c>
      <c r="M12" s="62">
        <f>H12+C12+'ACP_Agri_9(i)'!C12</f>
        <v>252779</v>
      </c>
      <c r="N12" s="62">
        <f>I12+D12+'ACP_Agri_9(i)'!D12</f>
        <v>734857</v>
      </c>
      <c r="O12" s="62">
        <f>J12+E12+'ACP_Agri_9(i)'!E12</f>
        <v>122549</v>
      </c>
      <c r="P12" s="62">
        <f>K12+F12+'ACP_Agri_9(i)'!F12</f>
        <v>497827</v>
      </c>
      <c r="Q12" s="63">
        <f t="shared" si="2"/>
        <v>67.744744895945743</v>
      </c>
    </row>
    <row r="13" spans="1:17">
      <c r="A13" s="48">
        <v>8</v>
      </c>
      <c r="B13" s="61" t="s">
        <v>45</v>
      </c>
      <c r="C13" s="62">
        <v>650</v>
      </c>
      <c r="D13" s="62">
        <v>2268</v>
      </c>
      <c r="E13" s="62">
        <v>0</v>
      </c>
      <c r="F13" s="62">
        <v>0</v>
      </c>
      <c r="G13" s="63">
        <f t="shared" si="0"/>
        <v>0</v>
      </c>
      <c r="H13" s="62">
        <v>324</v>
      </c>
      <c r="I13" s="62">
        <v>1113</v>
      </c>
      <c r="J13" s="62">
        <v>0</v>
      </c>
      <c r="K13" s="62">
        <v>0</v>
      </c>
      <c r="L13" s="63">
        <f t="shared" si="1"/>
        <v>0</v>
      </c>
      <c r="M13" s="62">
        <f>H13+C13+'ACP_Agri_9(i)'!C13</f>
        <v>7823</v>
      </c>
      <c r="N13" s="62">
        <f>I13+D13+'ACP_Agri_9(i)'!D13</f>
        <v>23179</v>
      </c>
      <c r="O13" s="62">
        <f>J13+E13+'ACP_Agri_9(i)'!E13</f>
        <v>2701</v>
      </c>
      <c r="P13" s="62">
        <f>K13+F13+'ACP_Agri_9(i)'!F13</f>
        <v>6228.53</v>
      </c>
      <c r="Q13" s="63">
        <f t="shared" si="2"/>
        <v>26.871435350964234</v>
      </c>
    </row>
    <row r="14" spans="1:17">
      <c r="A14" s="48">
        <v>9</v>
      </c>
      <c r="B14" s="61" t="s">
        <v>46</v>
      </c>
      <c r="C14" s="62">
        <v>989</v>
      </c>
      <c r="D14" s="62">
        <v>2679</v>
      </c>
      <c r="E14" s="62">
        <v>42</v>
      </c>
      <c r="F14" s="62">
        <v>518</v>
      </c>
      <c r="G14" s="63">
        <f t="shared" si="0"/>
        <v>19.335572974990669</v>
      </c>
      <c r="H14" s="62">
        <v>802</v>
      </c>
      <c r="I14" s="62">
        <v>2590</v>
      </c>
      <c r="J14" s="62">
        <v>6</v>
      </c>
      <c r="K14" s="62">
        <v>254</v>
      </c>
      <c r="L14" s="63">
        <f t="shared" si="1"/>
        <v>9.8069498069498078</v>
      </c>
      <c r="M14" s="62">
        <f>H14+C14+'ACP_Agri_9(i)'!C14</f>
        <v>18668</v>
      </c>
      <c r="N14" s="62">
        <f>I14+D14+'ACP_Agri_9(i)'!D14</f>
        <v>50298</v>
      </c>
      <c r="O14" s="62">
        <f>J14+E14+'ACP_Agri_9(i)'!E14</f>
        <v>9300</v>
      </c>
      <c r="P14" s="62">
        <f>K14+F14+'ACP_Agri_9(i)'!F14</f>
        <v>25611</v>
      </c>
      <c r="Q14" s="63">
        <f t="shared" si="2"/>
        <v>50.918525587498507</v>
      </c>
    </row>
    <row r="15" spans="1:17">
      <c r="A15" s="48">
        <v>10</v>
      </c>
      <c r="B15" s="61" t="s">
        <v>78</v>
      </c>
      <c r="C15" s="62">
        <v>1102</v>
      </c>
      <c r="D15" s="62">
        <v>3581</v>
      </c>
      <c r="E15" s="62">
        <v>3</v>
      </c>
      <c r="F15" s="62">
        <v>201</v>
      </c>
      <c r="G15" s="63">
        <f t="shared" si="0"/>
        <v>5.6129572745043284</v>
      </c>
      <c r="H15" s="62">
        <v>862</v>
      </c>
      <c r="I15" s="62">
        <v>3035</v>
      </c>
      <c r="J15" s="62">
        <v>78</v>
      </c>
      <c r="K15" s="62">
        <v>7313</v>
      </c>
      <c r="L15" s="63">
        <f t="shared" si="1"/>
        <v>240.95551894563425</v>
      </c>
      <c r="M15" s="62">
        <f>H15+C15+'ACP_Agri_9(i)'!C15</f>
        <v>16462</v>
      </c>
      <c r="N15" s="62">
        <f>I15+D15+'ACP_Agri_9(i)'!D15</f>
        <v>46940</v>
      </c>
      <c r="O15" s="62">
        <f>J15+E15+'ACP_Agri_9(i)'!E15</f>
        <v>19097</v>
      </c>
      <c r="P15" s="62">
        <f>K15+F15+'ACP_Agri_9(i)'!F15</f>
        <v>50064</v>
      </c>
      <c r="Q15" s="63">
        <f t="shared" si="2"/>
        <v>106.65530464422667</v>
      </c>
    </row>
    <row r="16" spans="1:17">
      <c r="A16" s="48">
        <v>11</v>
      </c>
      <c r="B16" s="61" t="s">
        <v>59</v>
      </c>
      <c r="C16" s="62">
        <v>240</v>
      </c>
      <c r="D16" s="62">
        <v>856</v>
      </c>
      <c r="E16" s="62">
        <v>214</v>
      </c>
      <c r="F16" s="62">
        <v>793</v>
      </c>
      <c r="G16" s="63">
        <f t="shared" si="0"/>
        <v>92.640186915887853</v>
      </c>
      <c r="H16" s="62">
        <v>319</v>
      </c>
      <c r="I16" s="62">
        <v>1083</v>
      </c>
      <c r="J16" s="62">
        <v>839</v>
      </c>
      <c r="K16" s="62">
        <v>1825</v>
      </c>
      <c r="L16" s="63">
        <f t="shared" si="1"/>
        <v>168.51338873499537</v>
      </c>
      <c r="M16" s="62">
        <f>H16+C16+'ACP_Agri_9(i)'!C16</f>
        <v>4002</v>
      </c>
      <c r="N16" s="62">
        <f>I16+D16+'ACP_Agri_9(i)'!D16</f>
        <v>13498</v>
      </c>
      <c r="O16" s="62">
        <f>J16+E16+'ACP_Agri_9(i)'!E16</f>
        <v>1985</v>
      </c>
      <c r="P16" s="62">
        <f>K16+F16+'ACP_Agri_9(i)'!F16</f>
        <v>4765</v>
      </c>
      <c r="Q16" s="63">
        <f t="shared" si="2"/>
        <v>35.301526152022525</v>
      </c>
    </row>
    <row r="17" spans="1:17">
      <c r="A17" s="48">
        <v>12</v>
      </c>
      <c r="B17" s="61" t="s">
        <v>60</v>
      </c>
      <c r="C17" s="62">
        <v>206</v>
      </c>
      <c r="D17" s="62">
        <v>649</v>
      </c>
      <c r="E17" s="62">
        <v>0</v>
      </c>
      <c r="F17" s="62">
        <v>0</v>
      </c>
      <c r="G17" s="63">
        <f t="shared" si="0"/>
        <v>0</v>
      </c>
      <c r="H17" s="62">
        <v>306</v>
      </c>
      <c r="I17" s="62">
        <v>1049</v>
      </c>
      <c r="J17" s="62">
        <v>418</v>
      </c>
      <c r="K17" s="62">
        <v>2509</v>
      </c>
      <c r="L17" s="63">
        <f t="shared" si="1"/>
        <v>239.18017159199238</v>
      </c>
      <c r="M17" s="62">
        <f>H17+C17+'ACP_Agri_9(i)'!C17</f>
        <v>6855</v>
      </c>
      <c r="N17" s="62">
        <f>I17+D17+'ACP_Agri_9(i)'!D17</f>
        <v>18462</v>
      </c>
      <c r="O17" s="62">
        <f>J17+E17+'ACP_Agri_9(i)'!E17</f>
        <v>2480</v>
      </c>
      <c r="P17" s="62">
        <f>K17+F17+'ACP_Agri_9(i)'!F17</f>
        <v>4237</v>
      </c>
      <c r="Q17" s="63">
        <f t="shared" si="2"/>
        <v>22.949842920593653</v>
      </c>
    </row>
    <row r="18" spans="1:17">
      <c r="A18" s="48">
        <v>13</v>
      </c>
      <c r="B18" s="61" t="s">
        <v>189</v>
      </c>
      <c r="C18" s="62">
        <v>2375</v>
      </c>
      <c r="D18" s="62">
        <v>4376</v>
      </c>
      <c r="E18" s="62">
        <v>152</v>
      </c>
      <c r="F18" s="62">
        <v>810</v>
      </c>
      <c r="G18" s="63">
        <f t="shared" si="0"/>
        <v>18.510054844606948</v>
      </c>
      <c r="H18" s="62">
        <v>864</v>
      </c>
      <c r="I18" s="62">
        <v>2353</v>
      </c>
      <c r="J18" s="62">
        <v>26</v>
      </c>
      <c r="K18" s="62">
        <v>4995</v>
      </c>
      <c r="L18" s="63">
        <f t="shared" si="1"/>
        <v>212.28219294517638</v>
      </c>
      <c r="M18" s="62">
        <f>H18+C18+'ACP_Agri_9(i)'!C18</f>
        <v>18387</v>
      </c>
      <c r="N18" s="62">
        <f>I18+D18+'ACP_Agri_9(i)'!D18</f>
        <v>47271</v>
      </c>
      <c r="O18" s="62">
        <f>J18+E18+'ACP_Agri_9(i)'!E18</f>
        <v>5899</v>
      </c>
      <c r="P18" s="62">
        <f>K18+F18+'ACP_Agri_9(i)'!F18</f>
        <v>18633</v>
      </c>
      <c r="Q18" s="63">
        <f t="shared" si="2"/>
        <v>39.417401789680774</v>
      </c>
    </row>
    <row r="19" spans="1:17">
      <c r="A19" s="48">
        <v>14</v>
      </c>
      <c r="B19" s="61" t="s">
        <v>190</v>
      </c>
      <c r="C19" s="62">
        <v>284</v>
      </c>
      <c r="D19" s="62">
        <v>936</v>
      </c>
      <c r="E19" s="62">
        <v>0</v>
      </c>
      <c r="F19" s="62">
        <v>0</v>
      </c>
      <c r="G19" s="63">
        <f t="shared" si="0"/>
        <v>0</v>
      </c>
      <c r="H19" s="62">
        <v>308</v>
      </c>
      <c r="I19" s="62">
        <v>1210</v>
      </c>
      <c r="J19" s="62">
        <v>51</v>
      </c>
      <c r="K19" s="62">
        <v>1397.15</v>
      </c>
      <c r="L19" s="63">
        <f t="shared" si="1"/>
        <v>115.46694214876032</v>
      </c>
      <c r="M19" s="62">
        <f>H19+C19+'ACP_Agri_9(i)'!C19</f>
        <v>9812</v>
      </c>
      <c r="N19" s="62">
        <f>I19+D19+'ACP_Agri_9(i)'!D19</f>
        <v>25758</v>
      </c>
      <c r="O19" s="62">
        <f>J19+E19+'ACP_Agri_9(i)'!E19</f>
        <v>825</v>
      </c>
      <c r="P19" s="62">
        <f>K19+F19+'ACP_Agri_9(i)'!F19</f>
        <v>4891.1499999999996</v>
      </c>
      <c r="Q19" s="63">
        <f t="shared" si="2"/>
        <v>18.988857830576904</v>
      </c>
    </row>
    <row r="20" spans="1:17">
      <c r="A20" s="48">
        <v>15</v>
      </c>
      <c r="B20" s="61" t="s">
        <v>61</v>
      </c>
      <c r="C20" s="62">
        <v>4644</v>
      </c>
      <c r="D20" s="62">
        <v>14152</v>
      </c>
      <c r="E20" s="62">
        <v>54</v>
      </c>
      <c r="F20" s="62">
        <v>7690.8</v>
      </c>
      <c r="G20" s="63">
        <f t="shared" si="0"/>
        <v>54.344262295081968</v>
      </c>
      <c r="H20" s="62">
        <v>3162</v>
      </c>
      <c r="I20" s="62">
        <v>9472</v>
      </c>
      <c r="J20" s="62">
        <v>400</v>
      </c>
      <c r="K20" s="62">
        <v>98119.29</v>
      </c>
      <c r="L20" s="63">
        <f t="shared" si="1"/>
        <v>1035.8877744932433</v>
      </c>
      <c r="M20" s="62">
        <f>H20+C20+'ACP_Agri_9(i)'!C20</f>
        <v>115346</v>
      </c>
      <c r="N20" s="62">
        <f>I20+D20+'ACP_Agri_9(i)'!D20</f>
        <v>325861</v>
      </c>
      <c r="O20" s="62">
        <f>J20+E20+'ACP_Agri_9(i)'!E20</f>
        <v>96728</v>
      </c>
      <c r="P20" s="62">
        <f>K20+F20+'ACP_Agri_9(i)'!F20</f>
        <v>393400.08999999997</v>
      </c>
      <c r="Q20" s="63">
        <f t="shared" si="2"/>
        <v>120.72634957850126</v>
      </c>
    </row>
    <row r="21" spans="1:17">
      <c r="A21" s="48">
        <v>16</v>
      </c>
      <c r="B21" s="61" t="s">
        <v>67</v>
      </c>
      <c r="C21" s="62">
        <v>50958</v>
      </c>
      <c r="D21" s="62">
        <v>104735</v>
      </c>
      <c r="E21" s="62">
        <v>1150</v>
      </c>
      <c r="F21" s="62">
        <v>4487</v>
      </c>
      <c r="G21" s="63">
        <f t="shared" si="0"/>
        <v>4.2841457010550439</v>
      </c>
      <c r="H21" s="62">
        <v>24154</v>
      </c>
      <c r="I21" s="62">
        <v>68391</v>
      </c>
      <c r="J21" s="62">
        <v>699</v>
      </c>
      <c r="K21" s="62">
        <v>957</v>
      </c>
      <c r="L21" s="63">
        <f t="shared" si="1"/>
        <v>1.3993069263499582</v>
      </c>
      <c r="M21" s="62">
        <f>H21+C21+'ACP_Agri_9(i)'!C21</f>
        <v>793203</v>
      </c>
      <c r="N21" s="62">
        <f>I21+D21+'ACP_Agri_9(i)'!D21</f>
        <v>2198201</v>
      </c>
      <c r="O21" s="62">
        <f>J21+E21+'ACP_Agri_9(i)'!E21</f>
        <v>523665</v>
      </c>
      <c r="P21" s="62">
        <f>K21+F21+'ACP_Agri_9(i)'!F21</f>
        <v>1123019</v>
      </c>
      <c r="Q21" s="63">
        <f t="shared" si="2"/>
        <v>51.088094309847008</v>
      </c>
    </row>
    <row r="22" spans="1:17">
      <c r="A22" s="48">
        <v>17</v>
      </c>
      <c r="B22" s="61" t="s">
        <v>62</v>
      </c>
      <c r="C22" s="62">
        <v>1610</v>
      </c>
      <c r="D22" s="62">
        <v>3656</v>
      </c>
      <c r="E22" s="62">
        <v>11</v>
      </c>
      <c r="F22" s="62">
        <v>670</v>
      </c>
      <c r="G22" s="63">
        <f t="shared" si="0"/>
        <v>18.326039387308533</v>
      </c>
      <c r="H22" s="62">
        <v>1284</v>
      </c>
      <c r="I22" s="62">
        <v>3257</v>
      </c>
      <c r="J22" s="62">
        <v>243</v>
      </c>
      <c r="K22" s="62">
        <v>2112</v>
      </c>
      <c r="L22" s="63">
        <f t="shared" si="1"/>
        <v>64.844949339883328</v>
      </c>
      <c r="M22" s="62">
        <f>H22+C22+'ACP_Agri_9(i)'!C22</f>
        <v>24476</v>
      </c>
      <c r="N22" s="62">
        <f>I22+D22+'ACP_Agri_9(i)'!D22</f>
        <v>58346</v>
      </c>
      <c r="O22" s="62">
        <f>J22+E22+'ACP_Agri_9(i)'!E22</f>
        <v>9397</v>
      </c>
      <c r="P22" s="62">
        <f>K22+F22+'ACP_Agri_9(i)'!F22</f>
        <v>26832</v>
      </c>
      <c r="Q22" s="63">
        <f t="shared" si="2"/>
        <v>45.987728378980563</v>
      </c>
    </row>
    <row r="23" spans="1:17">
      <c r="A23" s="48">
        <v>18</v>
      </c>
      <c r="B23" s="61" t="s">
        <v>191</v>
      </c>
      <c r="C23" s="62">
        <v>3599</v>
      </c>
      <c r="D23" s="62">
        <v>8688</v>
      </c>
      <c r="E23" s="62">
        <v>22</v>
      </c>
      <c r="F23" s="62">
        <v>63</v>
      </c>
      <c r="G23" s="63">
        <f t="shared" si="0"/>
        <v>0.72513812154696133</v>
      </c>
      <c r="H23" s="62">
        <v>1982</v>
      </c>
      <c r="I23" s="62">
        <v>5683</v>
      </c>
      <c r="J23" s="62">
        <v>423</v>
      </c>
      <c r="K23" s="62">
        <v>793</v>
      </c>
      <c r="L23" s="63">
        <f t="shared" si="1"/>
        <v>13.953897589301425</v>
      </c>
      <c r="M23" s="62">
        <f>H23+C23+'ACP_Agri_9(i)'!C23</f>
        <v>59111</v>
      </c>
      <c r="N23" s="62">
        <f>I23+D23+'ACP_Agri_9(i)'!D23</f>
        <v>185002</v>
      </c>
      <c r="O23" s="62">
        <f>J23+E23+'ACP_Agri_9(i)'!E23</f>
        <v>2688</v>
      </c>
      <c r="P23" s="62">
        <f>K23+F23+'ACP_Agri_9(i)'!F23</f>
        <v>5479</v>
      </c>
      <c r="Q23" s="63">
        <f t="shared" si="2"/>
        <v>2.9615896044367087</v>
      </c>
    </row>
    <row r="24" spans="1:17">
      <c r="A24" s="48">
        <v>19</v>
      </c>
      <c r="B24" s="61" t="s">
        <v>63</v>
      </c>
      <c r="C24" s="62">
        <v>10168</v>
      </c>
      <c r="D24" s="62">
        <v>15208</v>
      </c>
      <c r="E24" s="62">
        <v>615</v>
      </c>
      <c r="F24" s="62">
        <v>11447</v>
      </c>
      <c r="G24" s="63">
        <f t="shared" si="0"/>
        <v>75.269594950026303</v>
      </c>
      <c r="H24" s="62">
        <v>9307</v>
      </c>
      <c r="I24" s="62">
        <v>15590</v>
      </c>
      <c r="J24" s="62">
        <v>4147</v>
      </c>
      <c r="K24" s="62">
        <v>22912</v>
      </c>
      <c r="L24" s="63">
        <f t="shared" si="1"/>
        <v>146.96600384862091</v>
      </c>
      <c r="M24" s="62">
        <f>H24+C24+'ACP_Agri_9(i)'!C24</f>
        <v>260329</v>
      </c>
      <c r="N24" s="62">
        <f>I24+D24+'ACP_Agri_9(i)'!D24</f>
        <v>377332</v>
      </c>
      <c r="O24" s="62">
        <f>J24+E24+'ACP_Agri_9(i)'!E24</f>
        <v>72209</v>
      </c>
      <c r="P24" s="62">
        <f>K24+F24+'ACP_Agri_9(i)'!F24</f>
        <v>332461</v>
      </c>
      <c r="Q24" s="63">
        <f t="shared" si="2"/>
        <v>88.108350206184468</v>
      </c>
    </row>
    <row r="25" spans="1:17">
      <c r="A25" s="48">
        <v>20</v>
      </c>
      <c r="B25" s="61" t="s">
        <v>64</v>
      </c>
      <c r="C25" s="62">
        <v>154</v>
      </c>
      <c r="D25" s="62">
        <v>524</v>
      </c>
      <c r="E25" s="62">
        <v>0</v>
      </c>
      <c r="F25" s="62">
        <v>0</v>
      </c>
      <c r="G25" s="63">
        <f t="shared" si="0"/>
        <v>0</v>
      </c>
      <c r="H25" s="62">
        <v>567</v>
      </c>
      <c r="I25" s="62">
        <v>1954</v>
      </c>
      <c r="J25" s="62">
        <v>0</v>
      </c>
      <c r="K25" s="62">
        <v>0</v>
      </c>
      <c r="L25" s="63">
        <f t="shared" si="1"/>
        <v>0</v>
      </c>
      <c r="M25" s="62">
        <f>H25+C25+'ACP_Agri_9(i)'!C25</f>
        <v>1890</v>
      </c>
      <c r="N25" s="62">
        <f>I25+D25+'ACP_Agri_9(i)'!D25</f>
        <v>5416</v>
      </c>
      <c r="O25" s="62">
        <f>J25+E25+'ACP_Agri_9(i)'!E25</f>
        <v>351</v>
      </c>
      <c r="P25" s="62">
        <f>K25+F25+'ACP_Agri_9(i)'!F25</f>
        <v>970</v>
      </c>
      <c r="Q25" s="63">
        <f t="shared" si="2"/>
        <v>17.90989660265879</v>
      </c>
    </row>
    <row r="26" spans="1:17">
      <c r="A26" s="48">
        <v>21</v>
      </c>
      <c r="B26" s="61" t="s">
        <v>47</v>
      </c>
      <c r="C26" s="62">
        <v>682</v>
      </c>
      <c r="D26" s="62">
        <v>2155</v>
      </c>
      <c r="E26" s="62">
        <v>0</v>
      </c>
      <c r="F26" s="62">
        <v>0</v>
      </c>
      <c r="G26" s="63">
        <f t="shared" si="0"/>
        <v>0</v>
      </c>
      <c r="H26" s="62">
        <v>603</v>
      </c>
      <c r="I26" s="62">
        <v>2081</v>
      </c>
      <c r="J26" s="62">
        <v>0</v>
      </c>
      <c r="K26" s="62">
        <v>0</v>
      </c>
      <c r="L26" s="63">
        <f t="shared" si="1"/>
        <v>0</v>
      </c>
      <c r="M26" s="62">
        <f>H26+C26+'ACP_Agri_9(i)'!C26</f>
        <v>11358</v>
      </c>
      <c r="N26" s="62">
        <f>I26+D26+'ACP_Agri_9(i)'!D26</f>
        <v>30440</v>
      </c>
      <c r="O26" s="62">
        <f>J26+E26+'ACP_Agri_9(i)'!E26</f>
        <v>5548</v>
      </c>
      <c r="P26" s="62">
        <f>K26+F26+'ACP_Agri_9(i)'!F26</f>
        <v>7346.9</v>
      </c>
      <c r="Q26" s="63">
        <f t="shared" si="2"/>
        <v>24.135676741130091</v>
      </c>
    </row>
    <row r="27" spans="1:17">
      <c r="A27" s="267"/>
      <c r="B27" s="64" t="s">
        <v>306</v>
      </c>
      <c r="C27" s="65">
        <f>SUM(C6:C26)</f>
        <v>127727</v>
      </c>
      <c r="D27" s="65">
        <f t="shared" ref="D27:F27" si="3">SUM(D6:D26)</f>
        <v>268230</v>
      </c>
      <c r="E27" s="65">
        <f t="shared" si="3"/>
        <v>10980</v>
      </c>
      <c r="F27" s="65">
        <f t="shared" si="3"/>
        <v>52827.93</v>
      </c>
      <c r="G27" s="60">
        <f t="shared" si="0"/>
        <v>19.695011743652834</v>
      </c>
      <c r="H27" s="65">
        <f>SUM(H6:H26)</f>
        <v>65381</v>
      </c>
      <c r="I27" s="65">
        <f t="shared" ref="I27:K27" si="4">SUM(I6:I26)</f>
        <v>175776</v>
      </c>
      <c r="J27" s="65">
        <f t="shared" si="4"/>
        <v>22007</v>
      </c>
      <c r="K27" s="65">
        <f t="shared" si="4"/>
        <v>187034.38999999998</v>
      </c>
      <c r="L27" s="60">
        <f t="shared" si="1"/>
        <v>106.40496427271073</v>
      </c>
      <c r="M27" s="65">
        <f>SUM(M6:M26)</f>
        <v>2109186</v>
      </c>
      <c r="N27" s="65">
        <f t="shared" ref="N27:P27" si="5">SUM(N6:N26)</f>
        <v>5463345</v>
      </c>
      <c r="O27" s="65">
        <f t="shared" si="5"/>
        <v>1302187</v>
      </c>
      <c r="P27" s="65">
        <f t="shared" si="5"/>
        <v>3388965.07</v>
      </c>
      <c r="Q27" s="60">
        <f t="shared" si="2"/>
        <v>62.030954845428944</v>
      </c>
    </row>
    <row r="28" spans="1:17">
      <c r="A28" s="48">
        <v>22</v>
      </c>
      <c r="B28" s="61" t="s">
        <v>44</v>
      </c>
      <c r="C28" s="62">
        <v>4670</v>
      </c>
      <c r="D28" s="62">
        <v>8788</v>
      </c>
      <c r="E28" s="62">
        <v>6</v>
      </c>
      <c r="F28" s="62">
        <v>73.55</v>
      </c>
      <c r="G28" s="63">
        <f t="shared" si="0"/>
        <v>0.83693673190714613</v>
      </c>
      <c r="H28" s="62">
        <v>2900</v>
      </c>
      <c r="I28" s="62">
        <v>9061</v>
      </c>
      <c r="J28" s="62">
        <v>86</v>
      </c>
      <c r="K28" s="62">
        <v>11238.5</v>
      </c>
      <c r="L28" s="63">
        <f t="shared" si="1"/>
        <v>124.03156384505021</v>
      </c>
      <c r="M28" s="62">
        <f>H28+C28+'ACP_Agri_9(i)'!C28</f>
        <v>38647</v>
      </c>
      <c r="N28" s="62">
        <f>I28+D28+'ACP_Agri_9(i)'!D28</f>
        <v>111396</v>
      </c>
      <c r="O28" s="62">
        <f>J28+E28+'ACP_Agri_9(i)'!E28</f>
        <v>21115</v>
      </c>
      <c r="P28" s="62">
        <f>K28+F28+'ACP_Agri_9(i)'!F28</f>
        <v>58143.59</v>
      </c>
      <c r="Q28" s="63">
        <f t="shared" si="2"/>
        <v>52.195401989299434</v>
      </c>
    </row>
    <row r="29" spans="1:17">
      <c r="A29" s="48">
        <v>23</v>
      </c>
      <c r="B29" s="61" t="s">
        <v>192</v>
      </c>
      <c r="C29" s="62">
        <v>179</v>
      </c>
      <c r="D29" s="62">
        <v>615</v>
      </c>
      <c r="E29" s="62">
        <v>0</v>
      </c>
      <c r="F29" s="62">
        <v>0</v>
      </c>
      <c r="G29" s="63">
        <f t="shared" si="0"/>
        <v>0</v>
      </c>
      <c r="H29" s="62">
        <v>220</v>
      </c>
      <c r="I29" s="62">
        <v>769</v>
      </c>
      <c r="J29" s="62">
        <v>0</v>
      </c>
      <c r="K29" s="62">
        <v>0</v>
      </c>
      <c r="L29" s="63">
        <f t="shared" si="1"/>
        <v>0</v>
      </c>
      <c r="M29" s="62">
        <f>H29+C29+'ACP_Agri_9(i)'!C29</f>
        <v>2498</v>
      </c>
      <c r="N29" s="62">
        <f>I29+D29+'ACP_Agri_9(i)'!D29</f>
        <v>6539</v>
      </c>
      <c r="O29" s="62">
        <f>J29+E29+'ACP_Agri_9(i)'!E29</f>
        <v>0</v>
      </c>
      <c r="P29" s="62">
        <f>K29+F29+'ACP_Agri_9(i)'!F29</f>
        <v>0</v>
      </c>
      <c r="Q29" s="63">
        <f t="shared" si="2"/>
        <v>0</v>
      </c>
    </row>
    <row r="30" spans="1:17">
      <c r="A30" s="48">
        <v>24</v>
      </c>
      <c r="B30" s="61" t="s">
        <v>193</v>
      </c>
      <c r="C30" s="62">
        <v>60</v>
      </c>
      <c r="D30" s="62">
        <v>209</v>
      </c>
      <c r="E30" s="62">
        <v>0</v>
      </c>
      <c r="F30" s="62">
        <v>0</v>
      </c>
      <c r="G30" s="63">
        <f t="shared" si="0"/>
        <v>0</v>
      </c>
      <c r="H30" s="62">
        <v>59</v>
      </c>
      <c r="I30" s="62">
        <v>206</v>
      </c>
      <c r="J30" s="62">
        <v>0</v>
      </c>
      <c r="K30" s="62">
        <v>0</v>
      </c>
      <c r="L30" s="63">
        <f t="shared" si="1"/>
        <v>0</v>
      </c>
      <c r="M30" s="62">
        <f>H30+C30+'ACP_Agri_9(i)'!C30</f>
        <v>176</v>
      </c>
      <c r="N30" s="62">
        <f>I30+D30+'ACP_Agri_9(i)'!D30</f>
        <v>563</v>
      </c>
      <c r="O30" s="62">
        <f>J30+E30+'ACP_Agri_9(i)'!E30</f>
        <v>147</v>
      </c>
      <c r="P30" s="62">
        <f>K30+F30+'ACP_Agri_9(i)'!F30</f>
        <v>213</v>
      </c>
      <c r="Q30" s="63">
        <f t="shared" si="2"/>
        <v>37.833037300177622</v>
      </c>
    </row>
    <row r="31" spans="1:17">
      <c r="A31" s="48">
        <v>25</v>
      </c>
      <c r="B31" s="61" t="s">
        <v>48</v>
      </c>
      <c r="C31" s="62">
        <v>29</v>
      </c>
      <c r="D31" s="62">
        <v>102</v>
      </c>
      <c r="E31" s="62">
        <v>1</v>
      </c>
      <c r="F31" s="62">
        <v>9</v>
      </c>
      <c r="G31" s="63">
        <f t="shared" si="0"/>
        <v>8.8235294117647065</v>
      </c>
      <c r="H31" s="62">
        <v>60</v>
      </c>
      <c r="I31" s="62">
        <v>212</v>
      </c>
      <c r="J31" s="62">
        <v>2</v>
      </c>
      <c r="K31" s="62">
        <v>62.31</v>
      </c>
      <c r="L31" s="63">
        <f t="shared" si="1"/>
        <v>29.391509433962263</v>
      </c>
      <c r="M31" s="62">
        <f>H31+C31+'ACP_Agri_9(i)'!C31</f>
        <v>93</v>
      </c>
      <c r="N31" s="62">
        <f>I31+D31+'ACP_Agri_9(i)'!D31</f>
        <v>324</v>
      </c>
      <c r="O31" s="62">
        <f>J31+E31+'ACP_Agri_9(i)'!E31</f>
        <v>3</v>
      </c>
      <c r="P31" s="62">
        <f>K31+F31+'ACP_Agri_9(i)'!F31</f>
        <v>71.31</v>
      </c>
      <c r="Q31" s="63">
        <f t="shared" si="2"/>
        <v>22.00925925925926</v>
      </c>
    </row>
    <row r="32" spans="1:17">
      <c r="A32" s="48">
        <v>26</v>
      </c>
      <c r="B32" s="61" t="s">
        <v>194</v>
      </c>
      <c r="C32" s="62">
        <v>68</v>
      </c>
      <c r="D32" s="62">
        <v>240</v>
      </c>
      <c r="E32" s="62">
        <v>0</v>
      </c>
      <c r="F32" s="62">
        <v>0</v>
      </c>
      <c r="G32" s="63">
        <f t="shared" si="0"/>
        <v>0</v>
      </c>
      <c r="H32" s="62">
        <v>30</v>
      </c>
      <c r="I32" s="62">
        <v>106</v>
      </c>
      <c r="J32" s="62">
        <v>17</v>
      </c>
      <c r="K32" s="62">
        <v>263</v>
      </c>
      <c r="L32" s="63">
        <f t="shared" si="1"/>
        <v>248.11320754716982</v>
      </c>
      <c r="M32" s="62">
        <f>H32+C32+'ACP_Agri_9(i)'!C32</f>
        <v>1046</v>
      </c>
      <c r="N32" s="62">
        <f>I32+D32+'ACP_Agri_9(i)'!D32</f>
        <v>2871</v>
      </c>
      <c r="O32" s="62">
        <f>J32+E32+'ACP_Agri_9(i)'!E32</f>
        <v>39660</v>
      </c>
      <c r="P32" s="62">
        <f>K32+F32+'ACP_Agri_9(i)'!F32</f>
        <v>27564</v>
      </c>
      <c r="Q32" s="63">
        <f t="shared" si="2"/>
        <v>960.08359456635321</v>
      </c>
    </row>
    <row r="33" spans="1:17">
      <c r="A33" s="48">
        <v>27</v>
      </c>
      <c r="B33" s="61" t="s">
        <v>195</v>
      </c>
      <c r="C33" s="62">
        <v>32</v>
      </c>
      <c r="D33" s="62">
        <v>113</v>
      </c>
      <c r="E33" s="62">
        <v>0</v>
      </c>
      <c r="F33" s="62">
        <v>0</v>
      </c>
      <c r="G33" s="63">
        <f t="shared" si="0"/>
        <v>0</v>
      </c>
      <c r="H33" s="62">
        <v>12</v>
      </c>
      <c r="I33" s="62">
        <v>42</v>
      </c>
      <c r="J33" s="62">
        <v>0</v>
      </c>
      <c r="K33" s="62">
        <v>0</v>
      </c>
      <c r="L33" s="63">
        <f t="shared" si="1"/>
        <v>0</v>
      </c>
      <c r="M33" s="62">
        <f>H33+C33+'ACP_Agri_9(i)'!C33</f>
        <v>68</v>
      </c>
      <c r="N33" s="62">
        <f>I33+D33+'ACP_Agri_9(i)'!D33</f>
        <v>216</v>
      </c>
      <c r="O33" s="62">
        <f>J33+E33+'ACP_Agri_9(i)'!E33</f>
        <v>0</v>
      </c>
      <c r="P33" s="62">
        <f>K33+F33+'ACP_Agri_9(i)'!F33</f>
        <v>0</v>
      </c>
      <c r="Q33" s="63">
        <f t="shared" si="2"/>
        <v>0</v>
      </c>
    </row>
    <row r="34" spans="1:17">
      <c r="A34" s="48">
        <v>28</v>
      </c>
      <c r="B34" s="61" t="s">
        <v>196</v>
      </c>
      <c r="C34" s="62">
        <v>160</v>
      </c>
      <c r="D34" s="62">
        <v>552</v>
      </c>
      <c r="E34" s="62">
        <v>1</v>
      </c>
      <c r="F34" s="62">
        <v>35</v>
      </c>
      <c r="G34" s="63">
        <f t="shared" si="0"/>
        <v>6.3405797101449277</v>
      </c>
      <c r="H34" s="62">
        <v>186</v>
      </c>
      <c r="I34" s="62">
        <v>648</v>
      </c>
      <c r="J34" s="62">
        <v>10</v>
      </c>
      <c r="K34" s="62">
        <v>1239</v>
      </c>
      <c r="L34" s="63">
        <f t="shared" si="1"/>
        <v>191.2037037037037</v>
      </c>
      <c r="M34" s="62">
        <f>H34+C34+'ACP_Agri_9(i)'!C34</f>
        <v>2254</v>
      </c>
      <c r="N34" s="62">
        <f>I34+D34+'ACP_Agri_9(i)'!D34</f>
        <v>6392</v>
      </c>
      <c r="O34" s="62">
        <f>J34+E34+'ACP_Agri_9(i)'!E34</f>
        <v>4227</v>
      </c>
      <c r="P34" s="62">
        <f>K34+F34+'ACP_Agri_9(i)'!F34</f>
        <v>10212</v>
      </c>
      <c r="Q34" s="63">
        <f t="shared" si="2"/>
        <v>159.76220275344181</v>
      </c>
    </row>
    <row r="35" spans="1:17">
      <c r="A35" s="48">
        <v>29</v>
      </c>
      <c r="B35" s="61" t="s">
        <v>68</v>
      </c>
      <c r="C35" s="62">
        <v>5611</v>
      </c>
      <c r="D35" s="62">
        <v>18666</v>
      </c>
      <c r="E35" s="62">
        <v>11</v>
      </c>
      <c r="F35" s="62">
        <v>382.82</v>
      </c>
      <c r="G35" s="63">
        <f t="shared" si="0"/>
        <v>2.0508946748098147</v>
      </c>
      <c r="H35" s="62">
        <v>2763</v>
      </c>
      <c r="I35" s="62">
        <v>9688</v>
      </c>
      <c r="J35" s="62">
        <v>884</v>
      </c>
      <c r="K35" s="62">
        <v>85532.95</v>
      </c>
      <c r="L35" s="63">
        <f t="shared" si="1"/>
        <v>882.87520644095787</v>
      </c>
      <c r="M35" s="62">
        <f>H35+C35+'ACP_Agri_9(i)'!C35</f>
        <v>57016</v>
      </c>
      <c r="N35" s="62">
        <f>I35+D35+'ACP_Agri_9(i)'!D35</f>
        <v>157183</v>
      </c>
      <c r="O35" s="62">
        <f>J35+E35+'ACP_Agri_9(i)'!E35</f>
        <v>107313</v>
      </c>
      <c r="P35" s="62">
        <f>K35+F35+'ACP_Agri_9(i)'!F35</f>
        <v>355276.76</v>
      </c>
      <c r="Q35" s="63">
        <f t="shared" si="2"/>
        <v>226.02747116418442</v>
      </c>
    </row>
    <row r="36" spans="1:17">
      <c r="A36" s="48">
        <v>30</v>
      </c>
      <c r="B36" s="61" t="s">
        <v>69</v>
      </c>
      <c r="C36" s="62">
        <v>5776</v>
      </c>
      <c r="D36" s="62">
        <v>14442</v>
      </c>
      <c r="E36" s="62">
        <v>17</v>
      </c>
      <c r="F36" s="62">
        <v>2338</v>
      </c>
      <c r="G36" s="63">
        <f t="shared" si="0"/>
        <v>16.1888935050547</v>
      </c>
      <c r="H36" s="62">
        <v>2239</v>
      </c>
      <c r="I36" s="62">
        <v>7836</v>
      </c>
      <c r="J36" s="62">
        <v>175</v>
      </c>
      <c r="K36" s="62">
        <v>43812</v>
      </c>
      <c r="L36" s="63">
        <f t="shared" si="1"/>
        <v>559.11179173047469</v>
      </c>
      <c r="M36" s="62">
        <f>H36+C36+'ACP_Agri_9(i)'!C36</f>
        <v>55070</v>
      </c>
      <c r="N36" s="62">
        <f>I36+D36+'ACP_Agri_9(i)'!D36</f>
        <v>156937</v>
      </c>
      <c r="O36" s="62">
        <f>J36+E36+'ACP_Agri_9(i)'!E36</f>
        <v>120067</v>
      </c>
      <c r="P36" s="62">
        <f>K36+F36+'ACP_Agri_9(i)'!F36</f>
        <v>289740</v>
      </c>
      <c r="Q36" s="63">
        <f t="shared" si="2"/>
        <v>184.62185462956472</v>
      </c>
    </row>
    <row r="37" spans="1:17">
      <c r="A37" s="48">
        <v>31</v>
      </c>
      <c r="B37" s="61" t="s">
        <v>197</v>
      </c>
      <c r="C37" s="62">
        <v>110</v>
      </c>
      <c r="D37" s="62">
        <v>383</v>
      </c>
      <c r="E37" s="62">
        <v>0</v>
      </c>
      <c r="F37" s="62">
        <v>0</v>
      </c>
      <c r="G37" s="63">
        <f t="shared" si="0"/>
        <v>0</v>
      </c>
      <c r="H37" s="62">
        <v>52</v>
      </c>
      <c r="I37" s="62">
        <v>187</v>
      </c>
      <c r="J37" s="62">
        <v>0</v>
      </c>
      <c r="K37" s="62">
        <v>0</v>
      </c>
      <c r="L37" s="63">
        <f t="shared" si="1"/>
        <v>0</v>
      </c>
      <c r="M37" s="62">
        <f>H37+C37+'ACP_Agri_9(i)'!C37</f>
        <v>2936</v>
      </c>
      <c r="N37" s="62">
        <f>I37+D37+'ACP_Agri_9(i)'!D37</f>
        <v>7634</v>
      </c>
      <c r="O37" s="62">
        <f>J37+E37+'ACP_Agri_9(i)'!E37</f>
        <v>53378</v>
      </c>
      <c r="P37" s="62">
        <f>K37+F37+'ACP_Agri_9(i)'!F37</f>
        <v>22337.45</v>
      </c>
      <c r="Q37" s="63">
        <f t="shared" si="2"/>
        <v>292.60479434110556</v>
      </c>
    </row>
    <row r="38" spans="1:17">
      <c r="A38" s="48">
        <v>32</v>
      </c>
      <c r="B38" s="61" t="s">
        <v>198</v>
      </c>
      <c r="C38" s="62">
        <v>767</v>
      </c>
      <c r="D38" s="62">
        <v>3225</v>
      </c>
      <c r="E38" s="62">
        <v>0</v>
      </c>
      <c r="F38" s="62">
        <v>0</v>
      </c>
      <c r="G38" s="63">
        <f t="shared" ref="G38:G59" si="6">F38*100/D38</f>
        <v>0</v>
      </c>
      <c r="H38" s="62">
        <v>338</v>
      </c>
      <c r="I38" s="62">
        <v>1638</v>
      </c>
      <c r="J38" s="62">
        <v>10</v>
      </c>
      <c r="K38" s="62">
        <v>1654.79</v>
      </c>
      <c r="L38" s="63">
        <f t="shared" ref="L38:L59" si="7">K38*100/I38</f>
        <v>101.02503052503053</v>
      </c>
      <c r="M38" s="62">
        <f>H38+C38+'ACP_Agri_9(i)'!C38</f>
        <v>7190</v>
      </c>
      <c r="N38" s="62">
        <f>I38+D38+'ACP_Agri_9(i)'!D38</f>
        <v>20838</v>
      </c>
      <c r="O38" s="62">
        <f>J38+E38+'ACP_Agri_9(i)'!E38</f>
        <v>5818</v>
      </c>
      <c r="P38" s="62">
        <f>K38+F38+'ACP_Agri_9(i)'!F38</f>
        <v>18760.96</v>
      </c>
      <c r="Q38" s="63">
        <f t="shared" si="2"/>
        <v>90.032440733275749</v>
      </c>
    </row>
    <row r="39" spans="1:17">
      <c r="A39" s="48">
        <v>33</v>
      </c>
      <c r="B39" s="61" t="s">
        <v>199</v>
      </c>
      <c r="C39" s="62">
        <v>29</v>
      </c>
      <c r="D39" s="62">
        <v>102</v>
      </c>
      <c r="E39" s="62">
        <v>0</v>
      </c>
      <c r="F39" s="62">
        <v>0</v>
      </c>
      <c r="G39" s="63">
        <f t="shared" si="6"/>
        <v>0</v>
      </c>
      <c r="H39" s="62">
        <v>106</v>
      </c>
      <c r="I39" s="62">
        <v>372</v>
      </c>
      <c r="J39" s="62">
        <v>10</v>
      </c>
      <c r="K39" s="62">
        <v>44</v>
      </c>
      <c r="L39" s="63">
        <f t="shared" si="7"/>
        <v>11.827956989247312</v>
      </c>
      <c r="M39" s="62">
        <f>H39+C39+'ACP_Agri_9(i)'!C39</f>
        <v>227</v>
      </c>
      <c r="N39" s="62">
        <f>I39+D39+'ACP_Agri_9(i)'!D39</f>
        <v>713</v>
      </c>
      <c r="O39" s="62">
        <f>J39+E39+'ACP_Agri_9(i)'!E39</f>
        <v>10</v>
      </c>
      <c r="P39" s="62">
        <f>K39+F39+'ACP_Agri_9(i)'!F39</f>
        <v>44</v>
      </c>
      <c r="Q39" s="63">
        <f t="shared" si="2"/>
        <v>6.1711079943899021</v>
      </c>
    </row>
    <row r="40" spans="1:17">
      <c r="A40" s="48">
        <v>34</v>
      </c>
      <c r="B40" s="61" t="s">
        <v>200</v>
      </c>
      <c r="C40" s="62">
        <v>59</v>
      </c>
      <c r="D40" s="62">
        <v>208</v>
      </c>
      <c r="E40" s="62">
        <v>28</v>
      </c>
      <c r="F40" s="62">
        <v>1133.8499999999999</v>
      </c>
      <c r="G40" s="63">
        <f t="shared" si="6"/>
        <v>545.12019230769226</v>
      </c>
      <c r="H40" s="62">
        <v>148</v>
      </c>
      <c r="I40" s="62">
        <v>519</v>
      </c>
      <c r="J40" s="62">
        <v>103</v>
      </c>
      <c r="K40" s="62">
        <v>1999.31</v>
      </c>
      <c r="L40" s="63">
        <f t="shared" si="7"/>
        <v>385.22350674373797</v>
      </c>
      <c r="M40" s="62">
        <f>H40+C40+'ACP_Agri_9(i)'!C40</f>
        <v>635</v>
      </c>
      <c r="N40" s="62">
        <f>I40+D40+'ACP_Agri_9(i)'!D40</f>
        <v>1920</v>
      </c>
      <c r="O40" s="62">
        <f>J40+E40+'ACP_Agri_9(i)'!E40</f>
        <v>486</v>
      </c>
      <c r="P40" s="62">
        <f>K40+F40+'ACP_Agri_9(i)'!F40</f>
        <v>4145.3599999999997</v>
      </c>
      <c r="Q40" s="63">
        <f t="shared" si="2"/>
        <v>215.90416666666664</v>
      </c>
    </row>
    <row r="41" spans="1:17">
      <c r="A41" s="48">
        <v>35</v>
      </c>
      <c r="B41" s="61" t="s">
        <v>201</v>
      </c>
      <c r="C41" s="62">
        <v>32</v>
      </c>
      <c r="D41" s="62">
        <v>113</v>
      </c>
      <c r="E41" s="62">
        <v>0</v>
      </c>
      <c r="F41" s="62">
        <v>0</v>
      </c>
      <c r="G41" s="63">
        <f t="shared" si="6"/>
        <v>0</v>
      </c>
      <c r="H41" s="62">
        <v>117</v>
      </c>
      <c r="I41" s="62">
        <v>409</v>
      </c>
      <c r="J41" s="62">
        <v>0</v>
      </c>
      <c r="K41" s="62">
        <v>0</v>
      </c>
      <c r="L41" s="63">
        <f t="shared" si="7"/>
        <v>0</v>
      </c>
      <c r="M41" s="62">
        <f>H41+C41+'ACP_Agri_9(i)'!C41</f>
        <v>222</v>
      </c>
      <c r="N41" s="62">
        <f>I41+D41+'ACP_Agri_9(i)'!D41</f>
        <v>720</v>
      </c>
      <c r="O41" s="62">
        <f>J41+E41+'ACP_Agri_9(i)'!E41</f>
        <v>0</v>
      </c>
      <c r="P41" s="62">
        <f>K41+F41+'ACP_Agri_9(i)'!F41</f>
        <v>0</v>
      </c>
      <c r="Q41" s="63">
        <f t="shared" si="2"/>
        <v>0</v>
      </c>
    </row>
    <row r="42" spans="1:17">
      <c r="A42" s="48">
        <v>36</v>
      </c>
      <c r="B42" s="61" t="s">
        <v>70</v>
      </c>
      <c r="C42" s="62">
        <v>2064</v>
      </c>
      <c r="D42" s="62">
        <v>6884</v>
      </c>
      <c r="E42" s="62">
        <v>51</v>
      </c>
      <c r="F42" s="62">
        <v>785.35</v>
      </c>
      <c r="G42" s="63">
        <f t="shared" si="6"/>
        <v>11.408338175479372</v>
      </c>
      <c r="H42" s="62">
        <v>448</v>
      </c>
      <c r="I42" s="62">
        <v>1496</v>
      </c>
      <c r="J42" s="62">
        <v>239</v>
      </c>
      <c r="K42" s="62">
        <v>14864.8</v>
      </c>
      <c r="L42" s="63">
        <f t="shared" si="7"/>
        <v>993.63636363636363</v>
      </c>
      <c r="M42" s="62">
        <f>H42+C42+'ACP_Agri_9(i)'!C42</f>
        <v>10936</v>
      </c>
      <c r="N42" s="62">
        <f>I42+D42+'ACP_Agri_9(i)'!D42</f>
        <v>30228</v>
      </c>
      <c r="O42" s="62">
        <f>J42+E42+'ACP_Agri_9(i)'!E42</f>
        <v>20199</v>
      </c>
      <c r="P42" s="62">
        <f>K42+F42+'ACP_Agri_9(i)'!F42</f>
        <v>48265.919999999998</v>
      </c>
      <c r="Q42" s="63">
        <f t="shared" si="2"/>
        <v>159.67288606589918</v>
      </c>
    </row>
    <row r="43" spans="1:17">
      <c r="A43" s="48">
        <v>37</v>
      </c>
      <c r="B43" s="61" t="s">
        <v>202</v>
      </c>
      <c r="C43" s="62">
        <v>38</v>
      </c>
      <c r="D43" s="62">
        <v>131</v>
      </c>
      <c r="E43" s="62">
        <v>0</v>
      </c>
      <c r="F43" s="62">
        <v>0</v>
      </c>
      <c r="G43" s="63">
        <f t="shared" si="6"/>
        <v>0</v>
      </c>
      <c r="H43" s="62">
        <v>121</v>
      </c>
      <c r="I43" s="62">
        <v>424</v>
      </c>
      <c r="J43" s="62">
        <v>0</v>
      </c>
      <c r="K43" s="62">
        <v>0</v>
      </c>
      <c r="L43" s="63">
        <f t="shared" si="7"/>
        <v>0</v>
      </c>
      <c r="M43" s="62">
        <f>H43+C43+'ACP_Agri_9(i)'!C43</f>
        <v>795</v>
      </c>
      <c r="N43" s="62">
        <f>I43+D43+'ACP_Agri_9(i)'!D43</f>
        <v>2776</v>
      </c>
      <c r="O43" s="62">
        <f>J43+E43+'ACP_Agri_9(i)'!E43</f>
        <v>0</v>
      </c>
      <c r="P43" s="62">
        <f>K43+F43+'ACP_Agri_9(i)'!F43</f>
        <v>0</v>
      </c>
      <c r="Q43" s="63">
        <f t="shared" si="2"/>
        <v>0</v>
      </c>
    </row>
    <row r="44" spans="1:17">
      <c r="A44" s="48">
        <v>38</v>
      </c>
      <c r="B44" s="61" t="s">
        <v>203</v>
      </c>
      <c r="C44" s="62">
        <v>124</v>
      </c>
      <c r="D44" s="62">
        <v>431</v>
      </c>
      <c r="E44" s="62">
        <v>8</v>
      </c>
      <c r="F44" s="62">
        <v>630</v>
      </c>
      <c r="G44" s="63">
        <f t="shared" si="6"/>
        <v>146.17169373549885</v>
      </c>
      <c r="H44" s="62">
        <v>176</v>
      </c>
      <c r="I44" s="62">
        <v>614</v>
      </c>
      <c r="J44" s="62">
        <v>222</v>
      </c>
      <c r="K44" s="62">
        <v>5458</v>
      </c>
      <c r="L44" s="63">
        <f t="shared" si="7"/>
        <v>888.9250814332247</v>
      </c>
      <c r="M44" s="62">
        <f>H44+C44+'ACP_Agri_9(i)'!C44</f>
        <v>1870</v>
      </c>
      <c r="N44" s="62">
        <f>I44+D44+'ACP_Agri_9(i)'!D44</f>
        <v>5248</v>
      </c>
      <c r="O44" s="62">
        <f>J44+E44+'ACP_Agri_9(i)'!E44</f>
        <v>39316</v>
      </c>
      <c r="P44" s="62">
        <f>K44+F44+'ACP_Agri_9(i)'!F44</f>
        <v>28256</v>
      </c>
      <c r="Q44" s="63">
        <f t="shared" si="2"/>
        <v>538.41463414634143</v>
      </c>
    </row>
    <row r="45" spans="1:17">
      <c r="A45" s="48">
        <v>39</v>
      </c>
      <c r="B45" s="61" t="s">
        <v>204</v>
      </c>
      <c r="C45" s="62">
        <v>32</v>
      </c>
      <c r="D45" s="62">
        <v>113</v>
      </c>
      <c r="E45" s="62">
        <v>0</v>
      </c>
      <c r="F45" s="62">
        <v>0</v>
      </c>
      <c r="G45" s="63">
        <f t="shared" si="6"/>
        <v>0</v>
      </c>
      <c r="H45" s="62">
        <v>125</v>
      </c>
      <c r="I45" s="62">
        <v>438</v>
      </c>
      <c r="J45" s="62">
        <v>0</v>
      </c>
      <c r="K45" s="62">
        <v>0</v>
      </c>
      <c r="L45" s="63">
        <f t="shared" si="7"/>
        <v>0</v>
      </c>
      <c r="M45" s="62">
        <f>H45+C45+'ACP_Agri_9(i)'!C45</f>
        <v>224</v>
      </c>
      <c r="N45" s="62">
        <f>I45+D45+'ACP_Agri_9(i)'!D45</f>
        <v>724</v>
      </c>
      <c r="O45" s="62">
        <f>J45+E45+'ACP_Agri_9(i)'!E45</f>
        <v>7</v>
      </c>
      <c r="P45" s="62">
        <f>K45+F45+'ACP_Agri_9(i)'!F45</f>
        <v>30</v>
      </c>
      <c r="Q45" s="63">
        <f t="shared" si="2"/>
        <v>4.1436464088397793</v>
      </c>
    </row>
    <row r="46" spans="1:17">
      <c r="A46" s="48">
        <v>40</v>
      </c>
      <c r="B46" s="61" t="s">
        <v>74</v>
      </c>
      <c r="C46" s="62">
        <v>0</v>
      </c>
      <c r="D46" s="62">
        <v>0</v>
      </c>
      <c r="E46" s="62">
        <v>0</v>
      </c>
      <c r="F46" s="62">
        <v>0</v>
      </c>
      <c r="G46" s="63" t="e">
        <f t="shared" si="6"/>
        <v>#DIV/0!</v>
      </c>
      <c r="H46" s="62">
        <v>0</v>
      </c>
      <c r="I46" s="62">
        <v>0</v>
      </c>
      <c r="J46" s="62">
        <v>0</v>
      </c>
      <c r="K46" s="62">
        <v>0</v>
      </c>
      <c r="L46" s="63" t="e">
        <f t="shared" si="7"/>
        <v>#DIV/0!</v>
      </c>
      <c r="M46" s="62">
        <f>H46+C46+'ACP_Agri_9(i)'!C46</f>
        <v>116</v>
      </c>
      <c r="N46" s="62">
        <f>I46+D46+'ACP_Agri_9(i)'!D46</f>
        <v>430</v>
      </c>
      <c r="O46" s="62">
        <f>J46+E46+'ACP_Agri_9(i)'!E46</f>
        <v>0</v>
      </c>
      <c r="P46" s="62">
        <f>K46+F46+'ACP_Agri_9(i)'!F46</f>
        <v>0</v>
      </c>
      <c r="Q46" s="63">
        <f t="shared" si="2"/>
        <v>0</v>
      </c>
    </row>
    <row r="47" spans="1:17">
      <c r="A47" s="48">
        <v>41</v>
      </c>
      <c r="B47" s="61" t="s">
        <v>205</v>
      </c>
      <c r="C47" s="62">
        <v>16</v>
      </c>
      <c r="D47" s="62">
        <v>57</v>
      </c>
      <c r="E47" s="62">
        <v>0</v>
      </c>
      <c r="F47" s="62">
        <v>0</v>
      </c>
      <c r="G47" s="63">
        <f t="shared" si="6"/>
        <v>0</v>
      </c>
      <c r="H47" s="62">
        <v>16</v>
      </c>
      <c r="I47" s="62">
        <v>57</v>
      </c>
      <c r="J47" s="62">
        <v>0</v>
      </c>
      <c r="K47" s="62">
        <v>0</v>
      </c>
      <c r="L47" s="63">
        <f t="shared" si="7"/>
        <v>0</v>
      </c>
      <c r="M47" s="62">
        <f>H47+C47+'ACP_Agri_9(i)'!C47</f>
        <v>160</v>
      </c>
      <c r="N47" s="62">
        <f>I47+D47+'ACP_Agri_9(i)'!D47</f>
        <v>448</v>
      </c>
      <c r="O47" s="62">
        <f>J47+E47+'ACP_Agri_9(i)'!E47</f>
        <v>0</v>
      </c>
      <c r="P47" s="62">
        <f>K47+F47+'ACP_Agri_9(i)'!F47</f>
        <v>0</v>
      </c>
      <c r="Q47" s="63">
        <f t="shared" si="2"/>
        <v>0</v>
      </c>
    </row>
    <row r="48" spans="1:17">
      <c r="A48" s="48">
        <v>42</v>
      </c>
      <c r="B48" s="61" t="s">
        <v>73</v>
      </c>
      <c r="C48" s="62">
        <v>203</v>
      </c>
      <c r="D48" s="62">
        <v>734</v>
      </c>
      <c r="E48" s="62">
        <v>54</v>
      </c>
      <c r="F48" s="62">
        <v>3074</v>
      </c>
      <c r="G48" s="63">
        <f t="shared" si="6"/>
        <v>418.80108991825614</v>
      </c>
      <c r="H48" s="62">
        <v>209</v>
      </c>
      <c r="I48" s="62">
        <v>742</v>
      </c>
      <c r="J48" s="62">
        <v>117</v>
      </c>
      <c r="K48" s="62">
        <v>26664</v>
      </c>
      <c r="L48" s="63">
        <f t="shared" si="7"/>
        <v>3593.5309973045823</v>
      </c>
      <c r="M48" s="62">
        <f>H48+C48+'ACP_Agri_9(i)'!C48</f>
        <v>4023</v>
      </c>
      <c r="N48" s="62">
        <f>I48+D48+'ACP_Agri_9(i)'!D48</f>
        <v>12630</v>
      </c>
      <c r="O48" s="62">
        <f>J48+E48+'ACP_Agri_9(i)'!E48</f>
        <v>32522</v>
      </c>
      <c r="P48" s="62">
        <f>K48+F48+'ACP_Agri_9(i)'!F48</f>
        <v>38504</v>
      </c>
      <c r="Q48" s="63">
        <f t="shared" si="2"/>
        <v>304.86144101346002</v>
      </c>
    </row>
    <row r="49" spans="1:21" s="66" customFormat="1">
      <c r="A49" s="267"/>
      <c r="B49" s="64" t="s">
        <v>297</v>
      </c>
      <c r="C49" s="65">
        <f>SUM(C28:C48)</f>
        <v>20059</v>
      </c>
      <c r="D49" s="65">
        <f t="shared" ref="D49:F49" si="8">SUM(D28:D48)</f>
        <v>56108</v>
      </c>
      <c r="E49" s="65">
        <f t="shared" si="8"/>
        <v>177</v>
      </c>
      <c r="F49" s="65">
        <f t="shared" si="8"/>
        <v>8461.57</v>
      </c>
      <c r="G49" s="60">
        <f t="shared" si="6"/>
        <v>15.080861909175162</v>
      </c>
      <c r="H49" s="65">
        <f>SUM(H28:H48)</f>
        <v>10325</v>
      </c>
      <c r="I49" s="65">
        <f t="shared" ref="I49:K49" si="9">SUM(I28:I48)</f>
        <v>35464</v>
      </c>
      <c r="J49" s="65">
        <f t="shared" si="9"/>
        <v>1875</v>
      </c>
      <c r="K49" s="65">
        <f t="shared" si="9"/>
        <v>192832.66</v>
      </c>
      <c r="L49" s="60">
        <f t="shared" si="7"/>
        <v>543.74199187908869</v>
      </c>
      <c r="M49" s="65">
        <f>SUM(M28:M48)</f>
        <v>186202</v>
      </c>
      <c r="N49" s="65">
        <f t="shared" ref="N49:P49" si="10">SUM(N28:N48)</f>
        <v>526730</v>
      </c>
      <c r="O49" s="65">
        <f t="shared" si="10"/>
        <v>444268</v>
      </c>
      <c r="P49" s="65">
        <f t="shared" si="10"/>
        <v>901564.35</v>
      </c>
      <c r="Q49" s="60">
        <f t="shared" si="2"/>
        <v>171.16252159550433</v>
      </c>
      <c r="R49" s="67"/>
      <c r="S49" s="67"/>
      <c r="T49" s="69"/>
      <c r="U49" s="69"/>
    </row>
    <row r="50" spans="1:21">
      <c r="A50" s="48">
        <v>43</v>
      </c>
      <c r="B50" s="61" t="s">
        <v>43</v>
      </c>
      <c r="C50" s="62">
        <v>5839</v>
      </c>
      <c r="D50" s="62">
        <v>11110</v>
      </c>
      <c r="E50" s="62">
        <v>0</v>
      </c>
      <c r="F50" s="62">
        <v>79.11</v>
      </c>
      <c r="G50" s="63">
        <f t="shared" si="6"/>
        <v>0.71206120612061208</v>
      </c>
      <c r="H50" s="62">
        <v>1607</v>
      </c>
      <c r="I50" s="62">
        <v>4534</v>
      </c>
      <c r="J50" s="62">
        <v>5</v>
      </c>
      <c r="K50" s="62">
        <v>29.12</v>
      </c>
      <c r="L50" s="63">
        <f t="shared" si="7"/>
        <v>0.64225849139832381</v>
      </c>
      <c r="M50" s="62">
        <f>H50+C50+'ACP_Agri_9(i)'!C50</f>
        <v>131038</v>
      </c>
      <c r="N50" s="62">
        <f>I50+D50+'ACP_Agri_9(i)'!D50</f>
        <v>388742</v>
      </c>
      <c r="O50" s="62">
        <f>J50+E50+'ACP_Agri_9(i)'!E50</f>
        <v>119349</v>
      </c>
      <c r="P50" s="62">
        <f>K50+F50+'ACP_Agri_9(i)'!F50</f>
        <v>138257.43000000002</v>
      </c>
      <c r="Q50" s="63">
        <f t="shared" si="2"/>
        <v>35.565344109975257</v>
      </c>
    </row>
    <row r="51" spans="1:21">
      <c r="A51" s="48">
        <v>44</v>
      </c>
      <c r="B51" s="61" t="s">
        <v>206</v>
      </c>
      <c r="C51" s="62">
        <v>2250</v>
      </c>
      <c r="D51" s="62">
        <v>3536</v>
      </c>
      <c r="E51" s="62">
        <v>0</v>
      </c>
      <c r="F51" s="62">
        <v>0</v>
      </c>
      <c r="G51" s="63">
        <f t="shared" si="6"/>
        <v>0</v>
      </c>
      <c r="H51" s="62">
        <v>3045</v>
      </c>
      <c r="I51" s="62">
        <v>4101</v>
      </c>
      <c r="J51" s="62">
        <v>0</v>
      </c>
      <c r="K51" s="62">
        <v>0</v>
      </c>
      <c r="L51" s="63">
        <f t="shared" si="7"/>
        <v>0</v>
      </c>
      <c r="M51" s="62">
        <f>H51+C51+'ACP_Agri_9(i)'!C51</f>
        <v>119752</v>
      </c>
      <c r="N51" s="62">
        <f>I51+D51+'ACP_Agri_9(i)'!D51</f>
        <v>297344</v>
      </c>
      <c r="O51" s="62">
        <f>J51+E51+'ACP_Agri_9(i)'!E51</f>
        <v>133832</v>
      </c>
      <c r="P51" s="62">
        <f>K51+F51+'ACP_Agri_9(i)'!F51</f>
        <v>102509</v>
      </c>
      <c r="Q51" s="63">
        <f t="shared" si="2"/>
        <v>34.47488430908308</v>
      </c>
    </row>
    <row r="52" spans="1:21">
      <c r="A52" s="48">
        <v>45</v>
      </c>
      <c r="B52" s="61" t="s">
        <v>49</v>
      </c>
      <c r="C52" s="62">
        <v>9962</v>
      </c>
      <c r="D52" s="62">
        <v>20699</v>
      </c>
      <c r="E52" s="62">
        <v>0</v>
      </c>
      <c r="F52" s="62">
        <v>0</v>
      </c>
      <c r="G52" s="63">
        <f t="shared" si="6"/>
        <v>0</v>
      </c>
      <c r="H52" s="62">
        <v>6797</v>
      </c>
      <c r="I52" s="62">
        <v>19627</v>
      </c>
      <c r="J52" s="62">
        <v>0</v>
      </c>
      <c r="K52" s="62">
        <v>0</v>
      </c>
      <c r="L52" s="63">
        <f t="shared" si="7"/>
        <v>0</v>
      </c>
      <c r="M52" s="62">
        <f>H52+C52+'ACP_Agri_9(i)'!C52</f>
        <v>201989</v>
      </c>
      <c r="N52" s="62">
        <f>I52+D52+'ACP_Agri_9(i)'!D52</f>
        <v>513985</v>
      </c>
      <c r="O52" s="62">
        <f>J52+E52+'ACP_Agri_9(i)'!E52</f>
        <v>158329</v>
      </c>
      <c r="P52" s="62">
        <f>K52+F52+'ACP_Agri_9(i)'!F52</f>
        <v>274232.38</v>
      </c>
      <c r="Q52" s="63">
        <f t="shared" si="2"/>
        <v>53.354160140860145</v>
      </c>
    </row>
    <row r="53" spans="1:21" s="66" customFormat="1">
      <c r="A53" s="267"/>
      <c r="B53" s="64" t="s">
        <v>307</v>
      </c>
      <c r="C53" s="65">
        <f>SUM(C50:C52)</f>
        <v>18051</v>
      </c>
      <c r="D53" s="65">
        <f t="shared" ref="D53:F53" si="11">SUM(D50:D52)</f>
        <v>35345</v>
      </c>
      <c r="E53" s="65">
        <f t="shared" si="11"/>
        <v>0</v>
      </c>
      <c r="F53" s="65">
        <f t="shared" si="11"/>
        <v>79.11</v>
      </c>
      <c r="G53" s="60">
        <f t="shared" si="6"/>
        <v>0.22382232281793749</v>
      </c>
      <c r="H53" s="65">
        <f>SUM(H50:H52)</f>
        <v>11449</v>
      </c>
      <c r="I53" s="65">
        <f t="shared" ref="I53:K53" si="12">SUM(I50:I52)</f>
        <v>28262</v>
      </c>
      <c r="J53" s="65">
        <f t="shared" si="12"/>
        <v>5</v>
      </c>
      <c r="K53" s="65">
        <f t="shared" si="12"/>
        <v>29.12</v>
      </c>
      <c r="L53" s="60">
        <f t="shared" si="7"/>
        <v>0.10303587856485741</v>
      </c>
      <c r="M53" s="65">
        <f>SUM(M50:M52)</f>
        <v>452779</v>
      </c>
      <c r="N53" s="65">
        <f t="shared" ref="N53:P53" si="13">SUM(N50:N52)</f>
        <v>1200071</v>
      </c>
      <c r="O53" s="65">
        <f t="shared" si="13"/>
        <v>411510</v>
      </c>
      <c r="P53" s="65">
        <f t="shared" si="13"/>
        <v>514998.81000000006</v>
      </c>
      <c r="Q53" s="60">
        <f t="shared" si="2"/>
        <v>42.914028419985158</v>
      </c>
      <c r="R53" s="67"/>
      <c r="S53" s="67"/>
    </row>
    <row r="54" spans="1:21">
      <c r="A54" s="48">
        <v>46</v>
      </c>
      <c r="B54" s="61" t="s">
        <v>298</v>
      </c>
      <c r="C54" s="62">
        <v>16</v>
      </c>
      <c r="D54" s="62">
        <v>55</v>
      </c>
      <c r="E54" s="62">
        <v>0</v>
      </c>
      <c r="F54" s="62">
        <v>0</v>
      </c>
      <c r="G54" s="63">
        <f t="shared" si="6"/>
        <v>0</v>
      </c>
      <c r="H54" s="62">
        <v>22</v>
      </c>
      <c r="I54" s="62">
        <v>75</v>
      </c>
      <c r="J54" s="62">
        <v>0</v>
      </c>
      <c r="K54" s="62">
        <v>0</v>
      </c>
      <c r="L54" s="63">
        <f t="shared" si="7"/>
        <v>0</v>
      </c>
      <c r="M54" s="62">
        <f>H54+C54+'ACP_Agri_9(i)'!C54</f>
        <v>527</v>
      </c>
      <c r="N54" s="62">
        <f>I54+D54+'ACP_Agri_9(i)'!D54</f>
        <v>1401</v>
      </c>
      <c r="O54" s="62">
        <f>J54+E54+'ACP_Agri_9(i)'!E54</f>
        <v>0</v>
      </c>
      <c r="P54" s="62">
        <f>K54+F54+'ACP_Agri_9(i)'!F54</f>
        <v>0</v>
      </c>
      <c r="Q54" s="63">
        <f t="shared" si="2"/>
        <v>0</v>
      </c>
    </row>
    <row r="55" spans="1:21">
      <c r="A55" s="48">
        <v>47</v>
      </c>
      <c r="B55" s="61" t="s">
        <v>231</v>
      </c>
      <c r="C55" s="62">
        <v>21219</v>
      </c>
      <c r="D55" s="62">
        <v>30718</v>
      </c>
      <c r="E55" s="62">
        <v>0</v>
      </c>
      <c r="F55" s="62">
        <v>0</v>
      </c>
      <c r="G55" s="63">
        <f t="shared" si="6"/>
        <v>0</v>
      </c>
      <c r="H55" s="62">
        <v>7905</v>
      </c>
      <c r="I55" s="62">
        <v>19230</v>
      </c>
      <c r="J55" s="62">
        <v>0</v>
      </c>
      <c r="K55" s="62">
        <v>0</v>
      </c>
      <c r="L55" s="63">
        <f t="shared" si="7"/>
        <v>0</v>
      </c>
      <c r="M55" s="62">
        <f>H55+C55+'ACP_Agri_9(i)'!C55</f>
        <v>951895</v>
      </c>
      <c r="N55" s="62">
        <f>I55+D55+'ACP_Agri_9(i)'!D55</f>
        <v>2294295</v>
      </c>
      <c r="O55" s="62">
        <f>J55+E55+'ACP_Agri_9(i)'!E55</f>
        <v>1900218</v>
      </c>
      <c r="P55" s="62">
        <f>K55+F55+'ACP_Agri_9(i)'!F55</f>
        <v>1282632.55</v>
      </c>
      <c r="Q55" s="63">
        <f t="shared" si="2"/>
        <v>55.905302064468607</v>
      </c>
    </row>
    <row r="56" spans="1:21">
      <c r="A56" s="48">
        <v>48</v>
      </c>
      <c r="B56" s="61" t="s">
        <v>299</v>
      </c>
      <c r="C56" s="62">
        <v>0</v>
      </c>
      <c r="D56" s="62">
        <v>0</v>
      </c>
      <c r="E56" s="62">
        <v>0</v>
      </c>
      <c r="F56" s="62">
        <v>0</v>
      </c>
      <c r="G56" s="63" t="e">
        <f t="shared" si="6"/>
        <v>#DIV/0!</v>
      </c>
      <c r="H56" s="62">
        <v>0</v>
      </c>
      <c r="I56" s="62">
        <v>0</v>
      </c>
      <c r="J56" s="62">
        <v>0</v>
      </c>
      <c r="K56" s="62">
        <v>0</v>
      </c>
      <c r="L56" s="63" t="e">
        <f t="shared" si="7"/>
        <v>#DIV/0!</v>
      </c>
      <c r="M56" s="62">
        <f>H56+C56+'ACP_Agri_9(i)'!C56</f>
        <v>118</v>
      </c>
      <c r="N56" s="62">
        <f>I56+D56+'ACP_Agri_9(i)'!D56</f>
        <v>437</v>
      </c>
      <c r="O56" s="62">
        <f>J56+E56+'ACP_Agri_9(i)'!E56</f>
        <v>0</v>
      </c>
      <c r="P56" s="62">
        <f>K56+F56+'ACP_Agri_9(i)'!F56</f>
        <v>0</v>
      </c>
      <c r="Q56" s="63">
        <f t="shared" si="2"/>
        <v>0</v>
      </c>
    </row>
    <row r="57" spans="1:21">
      <c r="A57" s="48">
        <v>49</v>
      </c>
      <c r="B57" s="61" t="s">
        <v>305</v>
      </c>
      <c r="C57" s="62">
        <v>16</v>
      </c>
      <c r="D57" s="62">
        <v>55</v>
      </c>
      <c r="E57" s="62">
        <v>0</v>
      </c>
      <c r="F57" s="62">
        <v>0</v>
      </c>
      <c r="G57" s="63">
        <f t="shared" si="6"/>
        <v>0</v>
      </c>
      <c r="H57" s="62">
        <v>16</v>
      </c>
      <c r="I57" s="62">
        <v>57</v>
      </c>
      <c r="J57" s="62">
        <v>0</v>
      </c>
      <c r="K57" s="62">
        <v>0</v>
      </c>
      <c r="L57" s="63">
        <f t="shared" si="7"/>
        <v>0</v>
      </c>
      <c r="M57" s="62">
        <f>H57+C57+'ACP_Agri_9(i)'!C57</f>
        <v>171</v>
      </c>
      <c r="N57" s="62">
        <f>I57+D57+'ACP_Agri_9(i)'!D57</f>
        <v>474</v>
      </c>
      <c r="O57" s="62">
        <f>J57+E57+'ACP_Agri_9(i)'!E57</f>
        <v>0</v>
      </c>
      <c r="P57" s="62">
        <f>K57+F57+'ACP_Agri_9(i)'!F57</f>
        <v>0</v>
      </c>
      <c r="Q57" s="63">
        <f t="shared" si="2"/>
        <v>0</v>
      </c>
    </row>
    <row r="58" spans="1:21" s="66" customFormat="1">
      <c r="A58" s="267"/>
      <c r="B58" s="64" t="s">
        <v>300</v>
      </c>
      <c r="C58" s="65">
        <f>SUM(C54:C57)</f>
        <v>21251</v>
      </c>
      <c r="D58" s="65">
        <f t="shared" ref="D58:F58" si="14">SUM(D54:D57)</f>
        <v>30828</v>
      </c>
      <c r="E58" s="65">
        <f t="shared" si="14"/>
        <v>0</v>
      </c>
      <c r="F58" s="65">
        <f t="shared" si="14"/>
        <v>0</v>
      </c>
      <c r="G58" s="60">
        <f t="shared" si="6"/>
        <v>0</v>
      </c>
      <c r="H58" s="65">
        <f>SUM(H54:H57)</f>
        <v>7943</v>
      </c>
      <c r="I58" s="65">
        <f t="shared" ref="I58:K58" si="15">SUM(I54:I57)</f>
        <v>19362</v>
      </c>
      <c r="J58" s="65">
        <f t="shared" si="15"/>
        <v>0</v>
      </c>
      <c r="K58" s="65">
        <f t="shared" si="15"/>
        <v>0</v>
      </c>
      <c r="L58" s="60">
        <f t="shared" si="7"/>
        <v>0</v>
      </c>
      <c r="M58" s="65">
        <f>SUM(M54:M57)</f>
        <v>952711</v>
      </c>
      <c r="N58" s="65">
        <f t="shared" ref="N58:P58" si="16">SUM(N54:N57)</f>
        <v>2296607</v>
      </c>
      <c r="O58" s="65">
        <f t="shared" si="16"/>
        <v>1900218</v>
      </c>
      <c r="P58" s="65">
        <f t="shared" si="16"/>
        <v>1282632.55</v>
      </c>
      <c r="Q58" s="60">
        <f t="shared" si="2"/>
        <v>55.849022057321953</v>
      </c>
      <c r="R58" s="67"/>
      <c r="S58" s="67"/>
    </row>
    <row r="59" spans="1:21" s="66" customFormat="1">
      <c r="A59" s="267"/>
      <c r="B59" s="64" t="s">
        <v>232</v>
      </c>
      <c r="C59" s="65">
        <f>C58+C53+C49+C27</f>
        <v>187088</v>
      </c>
      <c r="D59" s="65">
        <f t="shared" ref="D59:P59" si="17">D58+D53+D49+D27</f>
        <v>390511</v>
      </c>
      <c r="E59" s="65">
        <f t="shared" si="17"/>
        <v>11157</v>
      </c>
      <c r="F59" s="65">
        <f t="shared" si="17"/>
        <v>61368.61</v>
      </c>
      <c r="G59" s="60">
        <f t="shared" si="6"/>
        <v>15.714950411127983</v>
      </c>
      <c r="H59" s="65">
        <f t="shared" si="17"/>
        <v>95098</v>
      </c>
      <c r="I59" s="65">
        <f t="shared" si="17"/>
        <v>258864</v>
      </c>
      <c r="J59" s="65">
        <f t="shared" si="17"/>
        <v>23887</v>
      </c>
      <c r="K59" s="65">
        <f t="shared" si="17"/>
        <v>379896.17</v>
      </c>
      <c r="L59" s="60">
        <f t="shared" si="7"/>
        <v>146.75511851783176</v>
      </c>
      <c r="M59" s="65">
        <f t="shared" si="17"/>
        <v>3700878</v>
      </c>
      <c r="N59" s="65">
        <f t="shared" si="17"/>
        <v>9486753</v>
      </c>
      <c r="O59" s="65">
        <f t="shared" si="17"/>
        <v>4058183</v>
      </c>
      <c r="P59" s="65">
        <f t="shared" si="17"/>
        <v>6088160.7799999993</v>
      </c>
      <c r="Q59" s="60">
        <f t="shared" si="2"/>
        <v>64.175390462890718</v>
      </c>
      <c r="R59" s="67"/>
      <c r="S59" s="67"/>
    </row>
    <row r="61" spans="1:21">
      <c r="H61" s="69" t="s">
        <v>1224</v>
      </c>
    </row>
    <row r="62" spans="1:21">
      <c r="B62" s="213"/>
    </row>
  </sheetData>
  <autoFilter ref="M5:P59"/>
  <mergeCells count="15">
    <mergeCell ref="Q4:Q5"/>
    <mergeCell ref="A1:P1"/>
    <mergeCell ref="M3:Q3"/>
    <mergeCell ref="A3:A5"/>
    <mergeCell ref="B3:B5"/>
    <mergeCell ref="G4:G5"/>
    <mergeCell ref="C3:G3"/>
    <mergeCell ref="L4:L5"/>
    <mergeCell ref="H3:L3"/>
    <mergeCell ref="E4:F4"/>
    <mergeCell ref="H4:I4"/>
    <mergeCell ref="O4:P4"/>
    <mergeCell ref="C4:D4"/>
    <mergeCell ref="J4:K4"/>
    <mergeCell ref="M4:N4"/>
  </mergeCells>
  <conditionalFormatting sqref="S1:S1048576">
    <cfRule type="cellIs" dxfId="35" priority="2" operator="greaterThan">
      <formula>100</formula>
    </cfRule>
  </conditionalFormatting>
  <conditionalFormatting sqref="R1:R1048576">
    <cfRule type="cellIs" dxfId="34" priority="1" operator="greaterThan">
      <formula>100</formula>
    </cfRule>
  </conditionalFormatting>
  <pageMargins left="1.7" right="0.7" top="0.25" bottom="0.25" header="0.3" footer="0.3"/>
  <pageSetup paperSize="9" scale="6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S63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J73" sqref="J73"/>
    </sheetView>
  </sheetViews>
  <sheetFormatPr baseColWidth="10" defaultColWidth="4.3984375" defaultRowHeight="14"/>
  <cols>
    <col min="1" max="1" width="4.3984375" style="75"/>
    <col min="2" max="2" width="23.19921875" style="75" customWidth="1"/>
    <col min="3" max="3" width="10.59765625" style="79" bestFit="1" customWidth="1"/>
    <col min="4" max="4" width="11.19921875" style="79" bestFit="1" customWidth="1"/>
    <col min="5" max="5" width="10.3984375" style="79" bestFit="1" customWidth="1"/>
    <col min="6" max="6" width="10.19921875" style="79" bestFit="1" customWidth="1"/>
    <col min="7" max="7" width="8" style="79" customWidth="1"/>
    <col min="8" max="8" width="10.3984375" style="79" bestFit="1" customWidth="1"/>
    <col min="9" max="9" width="8" style="79" customWidth="1"/>
    <col min="10" max="10" width="9.796875" style="79" bestFit="1" customWidth="1"/>
    <col min="11" max="12" width="7.19921875" style="79" customWidth="1"/>
    <col min="13" max="13" width="10.19921875" style="79" bestFit="1" customWidth="1"/>
    <col min="14" max="14" width="8.59765625" style="79" customWidth="1"/>
    <col min="15" max="15" width="9.3984375" style="79" bestFit="1" customWidth="1"/>
    <col min="16" max="16" width="10.19921875" style="79" bestFit="1" customWidth="1"/>
    <col min="17" max="17" width="9.59765625" style="81" customWidth="1"/>
    <col min="18" max="18" width="12" style="81" bestFit="1" customWidth="1"/>
    <col min="19" max="19" width="9.796875" style="81" customWidth="1"/>
    <col min="20" max="16384" width="4.3984375" style="75"/>
  </cols>
  <sheetData>
    <row r="1" spans="1:19" s="50" customFormat="1" ht="18">
      <c r="A1" s="421" t="s">
        <v>714</v>
      </c>
      <c r="B1" s="421"/>
      <c r="C1" s="421"/>
      <c r="D1" s="421"/>
      <c r="E1" s="421"/>
      <c r="F1" s="421"/>
      <c r="G1" s="421"/>
      <c r="H1" s="421"/>
      <c r="I1" s="421"/>
      <c r="J1" s="421"/>
      <c r="K1" s="421"/>
      <c r="L1" s="421"/>
      <c r="M1" s="421"/>
      <c r="N1" s="421"/>
      <c r="O1" s="421"/>
      <c r="P1" s="421"/>
      <c r="Q1" s="67"/>
      <c r="R1" s="67"/>
      <c r="S1" s="67"/>
    </row>
    <row r="2" spans="1:19" s="50" customFormat="1">
      <c r="B2" s="66" t="s">
        <v>127</v>
      </c>
      <c r="C2" s="70"/>
      <c r="D2" s="70"/>
      <c r="E2" s="69"/>
      <c r="F2" s="69"/>
      <c r="G2" s="69"/>
      <c r="H2" s="69"/>
      <c r="I2" s="69"/>
      <c r="J2" s="69"/>
      <c r="K2" s="69" t="s">
        <v>136</v>
      </c>
      <c r="L2" s="69"/>
      <c r="M2" s="69"/>
      <c r="N2" s="70" t="s">
        <v>150</v>
      </c>
      <c r="O2" s="69"/>
      <c r="P2" s="69"/>
      <c r="Q2" s="67"/>
      <c r="R2" s="67"/>
      <c r="S2" s="67"/>
    </row>
    <row r="3" spans="1:19" s="50" customFormat="1" ht="15" customHeight="1">
      <c r="A3" s="422" t="s">
        <v>113</v>
      </c>
      <c r="B3" s="422" t="s">
        <v>97</v>
      </c>
      <c r="C3" s="435" t="s">
        <v>310</v>
      </c>
      <c r="D3" s="439"/>
      <c r="E3" s="427" t="s">
        <v>713</v>
      </c>
      <c r="F3" s="428"/>
      <c r="G3" s="428"/>
      <c r="H3" s="428"/>
      <c r="I3" s="428"/>
      <c r="J3" s="428"/>
      <c r="K3" s="428"/>
      <c r="L3" s="428"/>
      <c r="M3" s="428"/>
      <c r="N3" s="428"/>
      <c r="O3" s="428"/>
      <c r="P3" s="429"/>
      <c r="Q3" s="420" t="s">
        <v>151</v>
      </c>
      <c r="R3" s="67"/>
      <c r="S3" s="318"/>
    </row>
    <row r="4" spans="1:19" s="50" customFormat="1" ht="15" customHeight="1">
      <c r="A4" s="422"/>
      <c r="B4" s="422"/>
      <c r="C4" s="437"/>
      <c r="D4" s="440"/>
      <c r="E4" s="427" t="s">
        <v>120</v>
      </c>
      <c r="F4" s="429"/>
      <c r="G4" s="427" t="s">
        <v>121</v>
      </c>
      <c r="H4" s="429"/>
      <c r="I4" s="427" t="s">
        <v>122</v>
      </c>
      <c r="J4" s="429"/>
      <c r="K4" s="427" t="s">
        <v>123</v>
      </c>
      <c r="L4" s="429"/>
      <c r="M4" s="427" t="s">
        <v>125</v>
      </c>
      <c r="N4" s="429"/>
      <c r="O4" s="427" t="s">
        <v>149</v>
      </c>
      <c r="P4" s="429"/>
      <c r="Q4" s="420"/>
      <c r="R4" s="67"/>
      <c r="S4" s="67"/>
    </row>
    <row r="5" spans="1:19" s="50" customFormat="1" ht="15" customHeight="1">
      <c r="A5" s="422"/>
      <c r="B5" s="422"/>
      <c r="C5" s="220" t="s">
        <v>30</v>
      </c>
      <c r="D5" s="220" t="s">
        <v>17</v>
      </c>
      <c r="E5" s="220" t="s">
        <v>30</v>
      </c>
      <c r="F5" s="220" t="s">
        <v>17</v>
      </c>
      <c r="G5" s="220" t="s">
        <v>30</v>
      </c>
      <c r="H5" s="220" t="s">
        <v>17</v>
      </c>
      <c r="I5" s="220" t="s">
        <v>30</v>
      </c>
      <c r="J5" s="220" t="s">
        <v>17</v>
      </c>
      <c r="K5" s="220" t="s">
        <v>30</v>
      </c>
      <c r="L5" s="220" t="s">
        <v>17</v>
      </c>
      <c r="M5" s="220" t="s">
        <v>30</v>
      </c>
      <c r="N5" s="220" t="s">
        <v>17</v>
      </c>
      <c r="O5" s="220" t="s">
        <v>30</v>
      </c>
      <c r="P5" s="220" t="s">
        <v>17</v>
      </c>
      <c r="Q5" s="420"/>
      <c r="R5" s="67"/>
      <c r="S5" s="67"/>
    </row>
    <row r="6" spans="1:19" s="50" customFormat="1">
      <c r="A6" s="48">
        <v>1</v>
      </c>
      <c r="B6" s="49" t="s">
        <v>52</v>
      </c>
      <c r="C6" s="62">
        <v>15061</v>
      </c>
      <c r="D6" s="62">
        <v>64945</v>
      </c>
      <c r="E6" s="62">
        <v>5758</v>
      </c>
      <c r="F6" s="62">
        <v>24858</v>
      </c>
      <c r="G6" s="62">
        <v>1356</v>
      </c>
      <c r="H6" s="62">
        <v>22589</v>
      </c>
      <c r="I6" s="62">
        <v>46</v>
      </c>
      <c r="J6" s="62">
        <v>18565</v>
      </c>
      <c r="K6" s="62">
        <v>56</v>
      </c>
      <c r="L6" s="62">
        <v>425</v>
      </c>
      <c r="M6" s="62">
        <v>0</v>
      </c>
      <c r="N6" s="62">
        <v>0</v>
      </c>
      <c r="O6" s="62">
        <f t="shared" ref="O6:O26" si="0">E6+G6+I6+K6+M6</f>
        <v>7216</v>
      </c>
      <c r="P6" s="62">
        <f t="shared" ref="P6:P26" si="1">F6+H6+J6+L6+N6</f>
        <v>66437</v>
      </c>
      <c r="Q6" s="63">
        <f t="shared" ref="Q6:Q37" si="2">P6*100/D6</f>
        <v>102.29732850873816</v>
      </c>
      <c r="R6" s="67"/>
      <c r="S6" s="67"/>
    </row>
    <row r="7" spans="1:19">
      <c r="A7" s="48">
        <v>2</v>
      </c>
      <c r="B7" s="49" t="s">
        <v>53</v>
      </c>
      <c r="C7" s="82">
        <v>3969</v>
      </c>
      <c r="D7" s="82">
        <v>15217</v>
      </c>
      <c r="E7" s="82">
        <v>627</v>
      </c>
      <c r="F7" s="82">
        <v>1782</v>
      </c>
      <c r="G7" s="82">
        <v>278</v>
      </c>
      <c r="H7" s="82">
        <v>1879</v>
      </c>
      <c r="I7" s="82">
        <v>14</v>
      </c>
      <c r="J7" s="82">
        <v>3152</v>
      </c>
      <c r="K7" s="82">
        <v>11</v>
      </c>
      <c r="L7" s="82">
        <v>107</v>
      </c>
      <c r="M7" s="82">
        <v>0</v>
      </c>
      <c r="N7" s="82">
        <v>0</v>
      </c>
      <c r="O7" s="62">
        <f t="shared" si="0"/>
        <v>930</v>
      </c>
      <c r="P7" s="62">
        <f t="shared" si="1"/>
        <v>6920</v>
      </c>
      <c r="Q7" s="63">
        <f t="shared" si="2"/>
        <v>45.475455083130711</v>
      </c>
      <c r="R7" s="67"/>
      <c r="S7" s="67"/>
    </row>
    <row r="8" spans="1:19">
      <c r="A8" s="48">
        <v>3</v>
      </c>
      <c r="B8" s="49" t="s">
        <v>54</v>
      </c>
      <c r="C8" s="82">
        <v>13528</v>
      </c>
      <c r="D8" s="82">
        <v>56197</v>
      </c>
      <c r="E8" s="82">
        <v>2125</v>
      </c>
      <c r="F8" s="82">
        <v>4568</v>
      </c>
      <c r="G8" s="82">
        <v>2645</v>
      </c>
      <c r="H8" s="82">
        <v>6389</v>
      </c>
      <c r="I8" s="82">
        <v>1102</v>
      </c>
      <c r="J8" s="82">
        <v>25951</v>
      </c>
      <c r="K8" s="82">
        <v>131</v>
      </c>
      <c r="L8" s="82">
        <v>3151</v>
      </c>
      <c r="M8" s="82">
        <v>31</v>
      </c>
      <c r="N8" s="82">
        <v>299</v>
      </c>
      <c r="O8" s="62">
        <f t="shared" si="0"/>
        <v>6034</v>
      </c>
      <c r="P8" s="62">
        <f t="shared" si="1"/>
        <v>40358</v>
      </c>
      <c r="Q8" s="63">
        <f t="shared" si="2"/>
        <v>71.815221453102481</v>
      </c>
      <c r="R8" s="67"/>
      <c r="S8" s="67"/>
    </row>
    <row r="9" spans="1:19">
      <c r="A9" s="48">
        <v>4</v>
      </c>
      <c r="B9" s="49" t="s">
        <v>55</v>
      </c>
      <c r="C9" s="82">
        <v>29164</v>
      </c>
      <c r="D9" s="82">
        <v>112340</v>
      </c>
      <c r="E9" s="82">
        <v>20386</v>
      </c>
      <c r="F9" s="82">
        <v>51456</v>
      </c>
      <c r="G9" s="82">
        <v>1978</v>
      </c>
      <c r="H9" s="82">
        <v>12875</v>
      </c>
      <c r="I9" s="82">
        <v>70</v>
      </c>
      <c r="J9" s="82">
        <v>5868</v>
      </c>
      <c r="K9" s="82">
        <v>3</v>
      </c>
      <c r="L9" s="82">
        <v>2</v>
      </c>
      <c r="M9" s="82">
        <v>26</v>
      </c>
      <c r="N9" s="82">
        <v>43</v>
      </c>
      <c r="O9" s="62">
        <f t="shared" si="0"/>
        <v>22463</v>
      </c>
      <c r="P9" s="62">
        <f t="shared" si="1"/>
        <v>70244</v>
      </c>
      <c r="Q9" s="63">
        <f t="shared" si="2"/>
        <v>62.528039878938934</v>
      </c>
      <c r="R9" s="67"/>
      <c r="S9" s="67"/>
    </row>
    <row r="10" spans="1:19">
      <c r="A10" s="48">
        <v>5</v>
      </c>
      <c r="B10" s="49" t="s">
        <v>56</v>
      </c>
      <c r="C10" s="82">
        <v>11831</v>
      </c>
      <c r="D10" s="82">
        <v>39549</v>
      </c>
      <c r="E10" s="82">
        <v>3952</v>
      </c>
      <c r="F10" s="82">
        <v>13576</v>
      </c>
      <c r="G10" s="82">
        <v>469</v>
      </c>
      <c r="H10" s="82">
        <v>6290</v>
      </c>
      <c r="I10" s="82">
        <v>5</v>
      </c>
      <c r="J10" s="82">
        <v>510</v>
      </c>
      <c r="K10" s="82">
        <v>0</v>
      </c>
      <c r="L10" s="82">
        <v>0.18</v>
      </c>
      <c r="M10" s="82">
        <v>591</v>
      </c>
      <c r="N10" s="82">
        <v>96.84</v>
      </c>
      <c r="O10" s="62">
        <f t="shared" si="0"/>
        <v>5017</v>
      </c>
      <c r="P10" s="62">
        <f t="shared" si="1"/>
        <v>20473.02</v>
      </c>
      <c r="Q10" s="63">
        <f t="shared" si="2"/>
        <v>51.766214063566714</v>
      </c>
      <c r="R10" s="67"/>
      <c r="S10" s="67"/>
    </row>
    <row r="11" spans="1:19" s="50" customFormat="1">
      <c r="A11" s="48">
        <v>6</v>
      </c>
      <c r="B11" s="49" t="s">
        <v>57</v>
      </c>
      <c r="C11" s="62">
        <v>7749</v>
      </c>
      <c r="D11" s="62">
        <v>32160</v>
      </c>
      <c r="E11" s="62">
        <v>7367</v>
      </c>
      <c r="F11" s="62">
        <v>22347.58</v>
      </c>
      <c r="G11" s="62">
        <v>401</v>
      </c>
      <c r="H11" s="62">
        <v>9187.2999999999993</v>
      </c>
      <c r="I11" s="62">
        <v>0</v>
      </c>
      <c r="J11" s="62">
        <v>0</v>
      </c>
      <c r="K11" s="62">
        <v>0</v>
      </c>
      <c r="L11" s="62">
        <v>0</v>
      </c>
      <c r="M11" s="62">
        <v>0</v>
      </c>
      <c r="N11" s="62">
        <v>0</v>
      </c>
      <c r="O11" s="62">
        <f t="shared" si="0"/>
        <v>7768</v>
      </c>
      <c r="P11" s="62">
        <f t="shared" si="1"/>
        <v>31534.880000000001</v>
      </c>
      <c r="Q11" s="63">
        <f t="shared" si="2"/>
        <v>98.056218905472633</v>
      </c>
      <c r="R11" s="67"/>
      <c r="S11" s="67"/>
    </row>
    <row r="12" spans="1:19">
      <c r="A12" s="48">
        <v>7</v>
      </c>
      <c r="B12" s="49" t="s">
        <v>58</v>
      </c>
      <c r="C12" s="82">
        <v>24603</v>
      </c>
      <c r="D12" s="82">
        <v>127878</v>
      </c>
      <c r="E12" s="82">
        <v>12856</v>
      </c>
      <c r="F12" s="82">
        <v>44163</v>
      </c>
      <c r="G12" s="82">
        <v>2033</v>
      </c>
      <c r="H12" s="82">
        <v>51989</v>
      </c>
      <c r="I12" s="82">
        <v>70</v>
      </c>
      <c r="J12" s="82">
        <v>9358</v>
      </c>
      <c r="K12" s="82">
        <v>429</v>
      </c>
      <c r="L12" s="82">
        <v>1501</v>
      </c>
      <c r="M12" s="82">
        <v>302</v>
      </c>
      <c r="N12" s="82">
        <v>1123</v>
      </c>
      <c r="O12" s="62">
        <f t="shared" si="0"/>
        <v>15690</v>
      </c>
      <c r="P12" s="62">
        <f t="shared" si="1"/>
        <v>108134</v>
      </c>
      <c r="Q12" s="63">
        <f t="shared" si="2"/>
        <v>84.560284020707243</v>
      </c>
      <c r="R12" s="67"/>
      <c r="S12" s="67"/>
    </row>
    <row r="13" spans="1:19">
      <c r="A13" s="48">
        <v>8</v>
      </c>
      <c r="B13" s="49" t="s">
        <v>45</v>
      </c>
      <c r="C13" s="82">
        <v>2421</v>
      </c>
      <c r="D13" s="82">
        <v>8913</v>
      </c>
      <c r="E13" s="82">
        <v>1212</v>
      </c>
      <c r="F13" s="82">
        <v>2506.0300000000002</v>
      </c>
      <c r="G13" s="82">
        <v>118</v>
      </c>
      <c r="H13" s="82">
        <v>3052.11</v>
      </c>
      <c r="I13" s="82">
        <v>3</v>
      </c>
      <c r="J13" s="82">
        <v>939.69</v>
      </c>
      <c r="K13" s="82">
        <v>25</v>
      </c>
      <c r="L13" s="82">
        <v>93.82</v>
      </c>
      <c r="M13" s="82">
        <v>0</v>
      </c>
      <c r="N13" s="82">
        <v>0</v>
      </c>
      <c r="O13" s="62">
        <f t="shared" si="0"/>
        <v>1358</v>
      </c>
      <c r="P13" s="62">
        <f t="shared" si="1"/>
        <v>6591.65</v>
      </c>
      <c r="Q13" s="63">
        <f t="shared" si="2"/>
        <v>73.955458319308875</v>
      </c>
      <c r="R13" s="67"/>
      <c r="S13" s="67"/>
    </row>
    <row r="14" spans="1:19">
      <c r="A14" s="48">
        <v>9</v>
      </c>
      <c r="B14" s="49" t="s">
        <v>46</v>
      </c>
      <c r="C14" s="82">
        <v>4930</v>
      </c>
      <c r="D14" s="82">
        <v>19775</v>
      </c>
      <c r="E14" s="82">
        <v>4872</v>
      </c>
      <c r="F14" s="82">
        <v>6218</v>
      </c>
      <c r="G14" s="82">
        <v>74</v>
      </c>
      <c r="H14" s="82">
        <v>4712</v>
      </c>
      <c r="I14" s="82">
        <v>1</v>
      </c>
      <c r="J14" s="82">
        <v>700</v>
      </c>
      <c r="K14" s="82">
        <v>26</v>
      </c>
      <c r="L14" s="82">
        <v>92</v>
      </c>
      <c r="M14" s="82">
        <v>0</v>
      </c>
      <c r="N14" s="82">
        <v>0</v>
      </c>
      <c r="O14" s="62">
        <f t="shared" si="0"/>
        <v>4973</v>
      </c>
      <c r="P14" s="62">
        <f t="shared" si="1"/>
        <v>11722</v>
      </c>
      <c r="Q14" s="63">
        <f t="shared" si="2"/>
        <v>59.276864728192159</v>
      </c>
      <c r="R14" s="67"/>
      <c r="S14" s="67"/>
    </row>
    <row r="15" spans="1:19">
      <c r="A15" s="48">
        <v>10</v>
      </c>
      <c r="B15" s="49" t="s">
        <v>78</v>
      </c>
      <c r="C15" s="82">
        <v>7878</v>
      </c>
      <c r="D15" s="82">
        <v>23128</v>
      </c>
      <c r="E15" s="82">
        <v>18705</v>
      </c>
      <c r="F15" s="82">
        <v>87443</v>
      </c>
      <c r="G15" s="82">
        <v>516</v>
      </c>
      <c r="H15" s="82">
        <v>30536</v>
      </c>
      <c r="I15" s="82">
        <v>45</v>
      </c>
      <c r="J15" s="82">
        <v>7957</v>
      </c>
      <c r="K15" s="82">
        <v>0</v>
      </c>
      <c r="L15" s="82">
        <v>0</v>
      </c>
      <c r="M15" s="82">
        <v>0</v>
      </c>
      <c r="N15" s="82">
        <v>0</v>
      </c>
      <c r="O15" s="62">
        <f t="shared" si="0"/>
        <v>19266</v>
      </c>
      <c r="P15" s="62">
        <f t="shared" si="1"/>
        <v>125936</v>
      </c>
      <c r="Q15" s="63">
        <f t="shared" si="2"/>
        <v>544.51746800415083</v>
      </c>
      <c r="R15" s="67"/>
      <c r="S15" s="67"/>
    </row>
    <row r="16" spans="1:19">
      <c r="A16" s="48">
        <v>11</v>
      </c>
      <c r="B16" s="49" t="s">
        <v>59</v>
      </c>
      <c r="C16" s="82">
        <v>2427</v>
      </c>
      <c r="D16" s="82">
        <v>9611</v>
      </c>
      <c r="E16" s="82">
        <v>317</v>
      </c>
      <c r="F16" s="82">
        <v>1512</v>
      </c>
      <c r="G16" s="82">
        <v>51</v>
      </c>
      <c r="H16" s="82">
        <v>168</v>
      </c>
      <c r="I16" s="82">
        <v>21</v>
      </c>
      <c r="J16" s="82">
        <v>297</v>
      </c>
      <c r="K16" s="82">
        <v>527</v>
      </c>
      <c r="L16" s="82">
        <v>1063</v>
      </c>
      <c r="M16" s="82">
        <v>389</v>
      </c>
      <c r="N16" s="82">
        <v>1016</v>
      </c>
      <c r="O16" s="62">
        <f t="shared" si="0"/>
        <v>1305</v>
      </c>
      <c r="P16" s="62">
        <f t="shared" si="1"/>
        <v>4056</v>
      </c>
      <c r="Q16" s="63">
        <f t="shared" si="2"/>
        <v>42.201643949641038</v>
      </c>
      <c r="R16" s="67"/>
      <c r="S16" s="67"/>
    </row>
    <row r="17" spans="1:19">
      <c r="A17" s="48">
        <v>12</v>
      </c>
      <c r="B17" s="49" t="s">
        <v>60</v>
      </c>
      <c r="C17" s="82">
        <v>2466</v>
      </c>
      <c r="D17" s="82">
        <v>11492</v>
      </c>
      <c r="E17" s="82">
        <v>1427</v>
      </c>
      <c r="F17" s="82">
        <v>3323</v>
      </c>
      <c r="G17" s="82">
        <v>89</v>
      </c>
      <c r="H17" s="82">
        <v>1280</v>
      </c>
      <c r="I17" s="82">
        <v>3</v>
      </c>
      <c r="J17" s="82">
        <v>121</v>
      </c>
      <c r="K17" s="82">
        <v>0</v>
      </c>
      <c r="L17" s="82">
        <v>0</v>
      </c>
      <c r="M17" s="82">
        <v>0</v>
      </c>
      <c r="N17" s="82">
        <v>0</v>
      </c>
      <c r="O17" s="62">
        <f t="shared" si="0"/>
        <v>1519</v>
      </c>
      <c r="P17" s="62">
        <f t="shared" si="1"/>
        <v>4724</v>
      </c>
      <c r="Q17" s="63">
        <f t="shared" si="2"/>
        <v>41.106856943961013</v>
      </c>
      <c r="R17" s="67"/>
      <c r="S17" s="67"/>
    </row>
    <row r="18" spans="1:19">
      <c r="A18" s="48">
        <v>13</v>
      </c>
      <c r="B18" s="49" t="s">
        <v>189</v>
      </c>
      <c r="C18" s="82">
        <v>3876</v>
      </c>
      <c r="D18" s="82">
        <v>22011</v>
      </c>
      <c r="E18" s="82">
        <v>1791</v>
      </c>
      <c r="F18" s="82">
        <v>7171</v>
      </c>
      <c r="G18" s="82">
        <v>227</v>
      </c>
      <c r="H18" s="82">
        <v>6445</v>
      </c>
      <c r="I18" s="82">
        <v>2</v>
      </c>
      <c r="J18" s="82">
        <v>1436</v>
      </c>
      <c r="K18" s="82">
        <v>0</v>
      </c>
      <c r="L18" s="82">
        <v>0</v>
      </c>
      <c r="M18" s="82">
        <v>0</v>
      </c>
      <c r="N18" s="82">
        <v>0</v>
      </c>
      <c r="O18" s="62">
        <f t="shared" si="0"/>
        <v>2020</v>
      </c>
      <c r="P18" s="62">
        <f t="shared" si="1"/>
        <v>15052</v>
      </c>
      <c r="Q18" s="63">
        <f t="shared" si="2"/>
        <v>68.383989823270184</v>
      </c>
      <c r="R18" s="67"/>
      <c r="S18" s="67"/>
    </row>
    <row r="19" spans="1:19">
      <c r="A19" s="48">
        <v>14</v>
      </c>
      <c r="B19" s="49" t="s">
        <v>190</v>
      </c>
      <c r="C19" s="82">
        <v>2325</v>
      </c>
      <c r="D19" s="82">
        <v>11762</v>
      </c>
      <c r="E19" s="82">
        <v>1188</v>
      </c>
      <c r="F19" s="82">
        <v>5632</v>
      </c>
      <c r="G19" s="82">
        <v>95</v>
      </c>
      <c r="H19" s="82">
        <v>7259</v>
      </c>
      <c r="I19" s="82">
        <v>1</v>
      </c>
      <c r="J19" s="82">
        <v>1000</v>
      </c>
      <c r="K19" s="82">
        <v>29</v>
      </c>
      <c r="L19" s="82">
        <v>163</v>
      </c>
      <c r="M19" s="82">
        <v>0</v>
      </c>
      <c r="N19" s="82">
        <v>0</v>
      </c>
      <c r="O19" s="62">
        <f t="shared" si="0"/>
        <v>1313</v>
      </c>
      <c r="P19" s="62">
        <f t="shared" si="1"/>
        <v>14054</v>
      </c>
      <c r="Q19" s="63">
        <f t="shared" si="2"/>
        <v>119.4864818908349</v>
      </c>
      <c r="R19" s="67"/>
      <c r="S19" s="67"/>
    </row>
    <row r="20" spans="1:19">
      <c r="A20" s="48">
        <v>15</v>
      </c>
      <c r="B20" s="49" t="s">
        <v>61</v>
      </c>
      <c r="C20" s="82">
        <v>36267</v>
      </c>
      <c r="D20" s="82">
        <v>165526</v>
      </c>
      <c r="E20" s="82">
        <v>26155</v>
      </c>
      <c r="F20" s="82">
        <v>139234.84</v>
      </c>
      <c r="G20" s="82">
        <v>2175</v>
      </c>
      <c r="H20" s="82">
        <v>137790.51999999999</v>
      </c>
      <c r="I20" s="82">
        <v>154</v>
      </c>
      <c r="J20" s="82">
        <v>41829.65</v>
      </c>
      <c r="K20" s="82">
        <v>27</v>
      </c>
      <c r="L20" s="82">
        <v>26.84</v>
      </c>
      <c r="M20" s="82">
        <v>0</v>
      </c>
      <c r="N20" s="82">
        <v>0</v>
      </c>
      <c r="O20" s="62">
        <f t="shared" si="0"/>
        <v>28511</v>
      </c>
      <c r="P20" s="62">
        <f t="shared" si="1"/>
        <v>318881.85000000003</v>
      </c>
      <c r="Q20" s="63">
        <f t="shared" si="2"/>
        <v>192.64759010669022</v>
      </c>
      <c r="R20" s="67"/>
      <c r="S20" s="67"/>
    </row>
    <row r="21" spans="1:19">
      <c r="A21" s="48">
        <v>16</v>
      </c>
      <c r="B21" s="49" t="s">
        <v>67</v>
      </c>
      <c r="C21" s="82">
        <v>105500</v>
      </c>
      <c r="D21" s="82">
        <v>493328</v>
      </c>
      <c r="E21" s="82">
        <v>28166</v>
      </c>
      <c r="F21" s="82">
        <v>204891</v>
      </c>
      <c r="G21" s="82">
        <v>2320</v>
      </c>
      <c r="H21" s="82">
        <v>159689</v>
      </c>
      <c r="I21" s="82">
        <v>137</v>
      </c>
      <c r="J21" s="82">
        <v>51299</v>
      </c>
      <c r="K21" s="82">
        <v>598</v>
      </c>
      <c r="L21" s="82">
        <v>3294</v>
      </c>
      <c r="M21" s="82">
        <v>0</v>
      </c>
      <c r="N21" s="82">
        <v>0</v>
      </c>
      <c r="O21" s="62">
        <f t="shared" si="0"/>
        <v>31221</v>
      </c>
      <c r="P21" s="62">
        <f t="shared" si="1"/>
        <v>419173</v>
      </c>
      <c r="Q21" s="63">
        <f t="shared" si="2"/>
        <v>84.968418577498142</v>
      </c>
      <c r="R21" s="67"/>
      <c r="S21" s="67"/>
    </row>
    <row r="22" spans="1:19">
      <c r="A22" s="48">
        <v>17</v>
      </c>
      <c r="B22" s="49" t="s">
        <v>62</v>
      </c>
      <c r="C22" s="82">
        <v>4683</v>
      </c>
      <c r="D22" s="82">
        <v>21645</v>
      </c>
      <c r="E22" s="82">
        <v>3290</v>
      </c>
      <c r="F22" s="82">
        <v>21007</v>
      </c>
      <c r="G22" s="82">
        <v>705</v>
      </c>
      <c r="H22" s="82">
        <v>13717</v>
      </c>
      <c r="I22" s="82">
        <v>58</v>
      </c>
      <c r="J22" s="82">
        <v>5375</v>
      </c>
      <c r="K22" s="82">
        <v>4</v>
      </c>
      <c r="L22" s="82">
        <v>18</v>
      </c>
      <c r="M22" s="82">
        <v>4691</v>
      </c>
      <c r="N22" s="82">
        <v>19650</v>
      </c>
      <c r="O22" s="62">
        <f t="shared" si="0"/>
        <v>8748</v>
      </c>
      <c r="P22" s="62">
        <f t="shared" si="1"/>
        <v>59767</v>
      </c>
      <c r="Q22" s="63">
        <f t="shared" si="2"/>
        <v>276.12381612381614</v>
      </c>
      <c r="R22" s="67"/>
      <c r="S22" s="67"/>
    </row>
    <row r="23" spans="1:19">
      <c r="A23" s="48">
        <v>18</v>
      </c>
      <c r="B23" s="49" t="s">
        <v>191</v>
      </c>
      <c r="C23" s="82">
        <v>16800</v>
      </c>
      <c r="D23" s="82">
        <v>57346</v>
      </c>
      <c r="E23" s="82">
        <v>1144</v>
      </c>
      <c r="F23" s="82">
        <v>11145</v>
      </c>
      <c r="G23" s="82">
        <v>108</v>
      </c>
      <c r="H23" s="82">
        <v>557</v>
      </c>
      <c r="I23" s="82">
        <v>0</v>
      </c>
      <c r="J23" s="82">
        <v>0</v>
      </c>
      <c r="K23" s="82">
        <v>1</v>
      </c>
      <c r="L23" s="82">
        <v>3</v>
      </c>
      <c r="M23" s="82">
        <v>472</v>
      </c>
      <c r="N23" s="82">
        <v>1243</v>
      </c>
      <c r="O23" s="62">
        <f t="shared" si="0"/>
        <v>1725</v>
      </c>
      <c r="P23" s="62">
        <f t="shared" si="1"/>
        <v>12948</v>
      </c>
      <c r="Q23" s="63">
        <f t="shared" si="2"/>
        <v>22.578732605587138</v>
      </c>
      <c r="R23" s="67"/>
      <c r="S23" s="67"/>
    </row>
    <row r="24" spans="1:19">
      <c r="A24" s="48">
        <v>19</v>
      </c>
      <c r="B24" s="49" t="s">
        <v>63</v>
      </c>
      <c r="C24" s="82">
        <v>32550</v>
      </c>
      <c r="D24" s="82">
        <v>81050</v>
      </c>
      <c r="E24" s="82">
        <v>10975</v>
      </c>
      <c r="F24" s="82">
        <v>38927</v>
      </c>
      <c r="G24" s="82">
        <v>1107</v>
      </c>
      <c r="H24" s="82">
        <v>35238</v>
      </c>
      <c r="I24" s="82">
        <v>238</v>
      </c>
      <c r="J24" s="82">
        <v>15075</v>
      </c>
      <c r="K24" s="82">
        <v>5</v>
      </c>
      <c r="L24" s="82">
        <v>7</v>
      </c>
      <c r="M24" s="82">
        <v>0</v>
      </c>
      <c r="N24" s="82">
        <v>0</v>
      </c>
      <c r="O24" s="62">
        <f t="shared" si="0"/>
        <v>12325</v>
      </c>
      <c r="P24" s="62">
        <f t="shared" si="1"/>
        <v>89247</v>
      </c>
      <c r="Q24" s="63">
        <f t="shared" si="2"/>
        <v>110.11351017890192</v>
      </c>
      <c r="R24" s="67"/>
      <c r="S24" s="67"/>
    </row>
    <row r="25" spans="1:19">
      <c r="A25" s="48">
        <v>20</v>
      </c>
      <c r="B25" s="49" t="s">
        <v>64</v>
      </c>
      <c r="C25" s="82">
        <v>1108</v>
      </c>
      <c r="D25" s="82">
        <v>7601</v>
      </c>
      <c r="E25" s="82">
        <v>768</v>
      </c>
      <c r="F25" s="82">
        <v>1964.26</v>
      </c>
      <c r="G25" s="82">
        <v>204</v>
      </c>
      <c r="H25" s="82">
        <v>1765.38</v>
      </c>
      <c r="I25" s="82">
        <v>16</v>
      </c>
      <c r="J25" s="82">
        <v>54.2</v>
      </c>
      <c r="K25" s="82">
        <v>0</v>
      </c>
      <c r="L25" s="82">
        <v>0</v>
      </c>
      <c r="M25" s="82">
        <v>25</v>
      </c>
      <c r="N25" s="82">
        <v>149.82</v>
      </c>
      <c r="O25" s="62">
        <f t="shared" si="0"/>
        <v>1013</v>
      </c>
      <c r="P25" s="62">
        <f t="shared" si="1"/>
        <v>3933.6600000000003</v>
      </c>
      <c r="Q25" s="63">
        <f t="shared" si="2"/>
        <v>51.751874753321943</v>
      </c>
      <c r="R25" s="67"/>
      <c r="S25" s="67"/>
    </row>
    <row r="26" spans="1:19">
      <c r="A26" s="48">
        <v>21</v>
      </c>
      <c r="B26" s="49" t="s">
        <v>47</v>
      </c>
      <c r="C26" s="82">
        <v>3122</v>
      </c>
      <c r="D26" s="82">
        <v>11803</v>
      </c>
      <c r="E26" s="82">
        <v>2669</v>
      </c>
      <c r="F26" s="82">
        <v>7236</v>
      </c>
      <c r="G26" s="82">
        <v>172</v>
      </c>
      <c r="H26" s="82">
        <v>2978</v>
      </c>
      <c r="I26" s="82">
        <v>11</v>
      </c>
      <c r="J26" s="82">
        <v>802</v>
      </c>
      <c r="K26" s="82">
        <v>0</v>
      </c>
      <c r="L26" s="82">
        <v>0</v>
      </c>
      <c r="M26" s="82">
        <v>211</v>
      </c>
      <c r="N26" s="82">
        <v>612</v>
      </c>
      <c r="O26" s="62">
        <f t="shared" si="0"/>
        <v>3063</v>
      </c>
      <c r="P26" s="62">
        <f t="shared" si="1"/>
        <v>11628</v>
      </c>
      <c r="Q26" s="63">
        <f t="shared" si="2"/>
        <v>98.517326103532994</v>
      </c>
      <c r="R26" s="67"/>
      <c r="S26" s="67"/>
    </row>
    <row r="27" spans="1:19">
      <c r="A27" s="219"/>
      <c r="B27" s="152" t="s">
        <v>306</v>
      </c>
      <c r="C27" s="175">
        <f t="shared" ref="C27:P27" si="3">SUM(C6:C26)</f>
        <v>332258</v>
      </c>
      <c r="D27" s="175">
        <f t="shared" si="3"/>
        <v>1393277</v>
      </c>
      <c r="E27" s="175">
        <f t="shared" si="3"/>
        <v>155750</v>
      </c>
      <c r="F27" s="175">
        <f t="shared" si="3"/>
        <v>700960.71</v>
      </c>
      <c r="G27" s="175">
        <f t="shared" si="3"/>
        <v>17121</v>
      </c>
      <c r="H27" s="175">
        <f t="shared" si="3"/>
        <v>516385.31</v>
      </c>
      <c r="I27" s="175">
        <f t="shared" si="3"/>
        <v>1997</v>
      </c>
      <c r="J27" s="175">
        <f t="shared" si="3"/>
        <v>190289.54</v>
      </c>
      <c r="K27" s="175">
        <f t="shared" si="3"/>
        <v>1872</v>
      </c>
      <c r="L27" s="175">
        <f t="shared" si="3"/>
        <v>9946.84</v>
      </c>
      <c r="M27" s="175">
        <f t="shared" si="3"/>
        <v>6738</v>
      </c>
      <c r="N27" s="175">
        <f t="shared" si="3"/>
        <v>24232.66</v>
      </c>
      <c r="O27" s="175">
        <f t="shared" si="3"/>
        <v>183478</v>
      </c>
      <c r="P27" s="175">
        <f t="shared" si="3"/>
        <v>1441815.06</v>
      </c>
      <c r="Q27" s="60">
        <f t="shared" si="2"/>
        <v>103.4837336724858</v>
      </c>
      <c r="R27" s="67"/>
      <c r="S27" s="67"/>
    </row>
    <row r="28" spans="1:19">
      <c r="A28" s="48">
        <v>22</v>
      </c>
      <c r="B28" s="49" t="s">
        <v>44</v>
      </c>
      <c r="C28" s="82">
        <v>11699</v>
      </c>
      <c r="D28" s="82">
        <v>50835</v>
      </c>
      <c r="E28" s="82">
        <v>4498</v>
      </c>
      <c r="F28" s="82">
        <v>37170.089999999997</v>
      </c>
      <c r="G28" s="82">
        <v>1201</v>
      </c>
      <c r="H28" s="82">
        <v>24131.69</v>
      </c>
      <c r="I28" s="82">
        <v>150</v>
      </c>
      <c r="J28" s="82">
        <v>3968.12</v>
      </c>
      <c r="K28" s="82">
        <v>0</v>
      </c>
      <c r="L28" s="82">
        <v>0</v>
      </c>
      <c r="M28" s="82">
        <v>0</v>
      </c>
      <c r="N28" s="82">
        <v>0</v>
      </c>
      <c r="O28" s="62">
        <f t="shared" ref="O28:O48" si="4">E28+G28+I28+K28+M28</f>
        <v>5849</v>
      </c>
      <c r="P28" s="62">
        <f t="shared" ref="P28:P48" si="5">F28+H28+J28+L28+N28</f>
        <v>65269.9</v>
      </c>
      <c r="Q28" s="63">
        <f t="shared" si="2"/>
        <v>128.3955935870955</v>
      </c>
      <c r="R28" s="67"/>
      <c r="S28" s="67"/>
    </row>
    <row r="29" spans="1:19">
      <c r="A29" s="48">
        <v>23</v>
      </c>
      <c r="B29" s="49" t="s">
        <v>192</v>
      </c>
      <c r="C29" s="82">
        <v>910</v>
      </c>
      <c r="D29" s="82">
        <v>3380</v>
      </c>
      <c r="E29" s="82">
        <v>171393</v>
      </c>
      <c r="F29" s="82">
        <v>82917.38</v>
      </c>
      <c r="G29" s="82">
        <v>0</v>
      </c>
      <c r="H29" s="82">
        <v>0</v>
      </c>
      <c r="I29" s="82">
        <v>0</v>
      </c>
      <c r="J29" s="82">
        <v>0</v>
      </c>
      <c r="K29" s="82">
        <v>0</v>
      </c>
      <c r="L29" s="82">
        <v>0</v>
      </c>
      <c r="M29" s="82">
        <v>0</v>
      </c>
      <c r="N29" s="82">
        <v>0</v>
      </c>
      <c r="O29" s="62">
        <f t="shared" si="4"/>
        <v>171393</v>
      </c>
      <c r="P29" s="62">
        <f t="shared" si="5"/>
        <v>82917.38</v>
      </c>
      <c r="Q29" s="63">
        <f t="shared" si="2"/>
        <v>2453.1769230769232</v>
      </c>
      <c r="R29" s="67"/>
      <c r="S29" s="67"/>
    </row>
    <row r="30" spans="1:19">
      <c r="A30" s="48">
        <v>24</v>
      </c>
      <c r="B30" s="49" t="s">
        <v>193</v>
      </c>
      <c r="C30" s="82">
        <v>49</v>
      </c>
      <c r="D30" s="82">
        <v>125</v>
      </c>
      <c r="E30" s="82">
        <v>10</v>
      </c>
      <c r="F30" s="82">
        <v>85.12</v>
      </c>
      <c r="G30" s="82">
        <v>19</v>
      </c>
      <c r="H30" s="82">
        <v>274.32</v>
      </c>
      <c r="I30" s="82">
        <v>0</v>
      </c>
      <c r="J30" s="82">
        <v>0</v>
      </c>
      <c r="K30" s="82">
        <v>0</v>
      </c>
      <c r="L30" s="82">
        <v>0</v>
      </c>
      <c r="M30" s="82">
        <v>0</v>
      </c>
      <c r="N30" s="82">
        <v>0</v>
      </c>
      <c r="O30" s="62">
        <f t="shared" si="4"/>
        <v>29</v>
      </c>
      <c r="P30" s="62">
        <f t="shared" si="5"/>
        <v>359.44</v>
      </c>
      <c r="Q30" s="63">
        <f t="shared" si="2"/>
        <v>287.55200000000002</v>
      </c>
      <c r="R30" s="67"/>
      <c r="S30" s="67"/>
    </row>
    <row r="31" spans="1:19">
      <c r="A31" s="48">
        <v>25</v>
      </c>
      <c r="B31" s="49" t="s">
        <v>48</v>
      </c>
      <c r="C31" s="82">
        <v>261</v>
      </c>
      <c r="D31" s="82">
        <v>1301</v>
      </c>
      <c r="E31" s="82">
        <v>9</v>
      </c>
      <c r="F31" s="82">
        <v>335.94</v>
      </c>
      <c r="G31" s="82">
        <v>16</v>
      </c>
      <c r="H31" s="82">
        <v>950.27</v>
      </c>
      <c r="I31" s="82">
        <v>0</v>
      </c>
      <c r="J31" s="82">
        <v>0</v>
      </c>
      <c r="K31" s="82">
        <v>0</v>
      </c>
      <c r="L31" s="82">
        <v>0</v>
      </c>
      <c r="M31" s="82">
        <v>0</v>
      </c>
      <c r="N31" s="82">
        <v>0</v>
      </c>
      <c r="O31" s="62">
        <f t="shared" si="4"/>
        <v>25</v>
      </c>
      <c r="P31" s="62">
        <f t="shared" si="5"/>
        <v>1286.21</v>
      </c>
      <c r="Q31" s="63">
        <f t="shared" si="2"/>
        <v>98.863182167563409</v>
      </c>
      <c r="R31" s="67"/>
      <c r="S31" s="67"/>
    </row>
    <row r="32" spans="1:19">
      <c r="A32" s="48">
        <v>26</v>
      </c>
      <c r="B32" s="49" t="s">
        <v>194</v>
      </c>
      <c r="C32" s="82">
        <v>256</v>
      </c>
      <c r="D32" s="82">
        <v>1325</v>
      </c>
      <c r="E32" s="82">
        <v>2093</v>
      </c>
      <c r="F32" s="82">
        <v>8347</v>
      </c>
      <c r="G32" s="82">
        <v>345</v>
      </c>
      <c r="H32" s="82">
        <v>4693</v>
      </c>
      <c r="I32" s="82">
        <v>5</v>
      </c>
      <c r="J32" s="82">
        <v>78</v>
      </c>
      <c r="K32" s="82">
        <v>0</v>
      </c>
      <c r="L32" s="82">
        <v>0</v>
      </c>
      <c r="M32" s="82">
        <v>0</v>
      </c>
      <c r="N32" s="82">
        <v>0</v>
      </c>
      <c r="O32" s="62">
        <f t="shared" si="4"/>
        <v>2443</v>
      </c>
      <c r="P32" s="62">
        <f t="shared" si="5"/>
        <v>13118</v>
      </c>
      <c r="Q32" s="63">
        <f t="shared" si="2"/>
        <v>990.03773584905662</v>
      </c>
      <c r="R32" s="67"/>
      <c r="S32" s="67"/>
    </row>
    <row r="33" spans="1:19">
      <c r="A33" s="48">
        <v>27</v>
      </c>
      <c r="B33" s="49" t="s">
        <v>195</v>
      </c>
      <c r="C33" s="82">
        <v>112</v>
      </c>
      <c r="D33" s="82">
        <v>847</v>
      </c>
      <c r="E33" s="82">
        <v>0</v>
      </c>
      <c r="F33" s="82">
        <v>0</v>
      </c>
      <c r="G33" s="82">
        <v>0</v>
      </c>
      <c r="H33" s="82">
        <v>0</v>
      </c>
      <c r="I33" s="82">
        <v>0</v>
      </c>
      <c r="J33" s="82">
        <v>0</v>
      </c>
      <c r="K33" s="82">
        <v>0</v>
      </c>
      <c r="L33" s="82">
        <v>0</v>
      </c>
      <c r="M33" s="82">
        <v>0</v>
      </c>
      <c r="N33" s="82">
        <v>0</v>
      </c>
      <c r="O33" s="62">
        <f t="shared" si="4"/>
        <v>0</v>
      </c>
      <c r="P33" s="62">
        <f t="shared" si="5"/>
        <v>0</v>
      </c>
      <c r="Q33" s="63">
        <f t="shared" si="2"/>
        <v>0</v>
      </c>
      <c r="R33" s="67"/>
      <c r="S33" s="67"/>
    </row>
    <row r="34" spans="1:19">
      <c r="A34" s="48">
        <v>28</v>
      </c>
      <c r="B34" s="49" t="s">
        <v>196</v>
      </c>
      <c r="C34" s="82">
        <v>661</v>
      </c>
      <c r="D34" s="82">
        <v>3037</v>
      </c>
      <c r="E34" s="82">
        <v>193</v>
      </c>
      <c r="F34" s="82">
        <v>6883</v>
      </c>
      <c r="G34" s="82">
        <v>19</v>
      </c>
      <c r="H34" s="82">
        <v>800</v>
      </c>
      <c r="I34" s="82">
        <v>1</v>
      </c>
      <c r="J34" s="82">
        <v>1</v>
      </c>
      <c r="K34" s="82">
        <v>0</v>
      </c>
      <c r="L34" s="82">
        <v>0</v>
      </c>
      <c r="M34" s="82">
        <v>0</v>
      </c>
      <c r="N34" s="82">
        <v>0</v>
      </c>
      <c r="O34" s="62">
        <f t="shared" si="4"/>
        <v>213</v>
      </c>
      <c r="P34" s="62">
        <f t="shared" si="5"/>
        <v>7684</v>
      </c>
      <c r="Q34" s="63">
        <f t="shared" si="2"/>
        <v>253.01284162001977</v>
      </c>
      <c r="R34" s="67"/>
      <c r="S34" s="67"/>
    </row>
    <row r="35" spans="1:19">
      <c r="A35" s="48">
        <v>29</v>
      </c>
      <c r="B35" s="49" t="s">
        <v>68</v>
      </c>
      <c r="C35" s="82">
        <v>19965</v>
      </c>
      <c r="D35" s="82">
        <v>86015</v>
      </c>
      <c r="E35" s="82">
        <v>42569</v>
      </c>
      <c r="F35" s="82">
        <v>69684.210000000006</v>
      </c>
      <c r="G35" s="82">
        <v>1704</v>
      </c>
      <c r="H35" s="82">
        <v>62483.91</v>
      </c>
      <c r="I35" s="82">
        <v>137</v>
      </c>
      <c r="J35" s="82">
        <v>18297.73</v>
      </c>
      <c r="K35" s="82">
        <v>0</v>
      </c>
      <c r="L35" s="82">
        <v>0</v>
      </c>
      <c r="M35" s="82">
        <v>0</v>
      </c>
      <c r="N35" s="82">
        <v>0</v>
      </c>
      <c r="O35" s="62">
        <f t="shared" si="4"/>
        <v>44410</v>
      </c>
      <c r="P35" s="62">
        <f t="shared" si="5"/>
        <v>150465.85</v>
      </c>
      <c r="Q35" s="63">
        <f t="shared" si="2"/>
        <v>174.92977968958903</v>
      </c>
      <c r="R35" s="67"/>
      <c r="S35" s="67"/>
    </row>
    <row r="36" spans="1:19">
      <c r="A36" s="48">
        <v>30</v>
      </c>
      <c r="B36" s="49" t="s">
        <v>69</v>
      </c>
      <c r="C36" s="82">
        <v>16105</v>
      </c>
      <c r="D36" s="82">
        <v>75288</v>
      </c>
      <c r="E36" s="82">
        <v>3213</v>
      </c>
      <c r="F36" s="82">
        <v>145621</v>
      </c>
      <c r="G36" s="82">
        <v>4203</v>
      </c>
      <c r="H36" s="82">
        <v>89380</v>
      </c>
      <c r="I36" s="82">
        <v>84</v>
      </c>
      <c r="J36" s="82">
        <v>14921</v>
      </c>
      <c r="K36" s="82">
        <v>0</v>
      </c>
      <c r="L36" s="82">
        <v>0</v>
      </c>
      <c r="M36" s="82">
        <v>0</v>
      </c>
      <c r="N36" s="82">
        <v>0</v>
      </c>
      <c r="O36" s="62">
        <f t="shared" si="4"/>
        <v>7500</v>
      </c>
      <c r="P36" s="62">
        <f t="shared" si="5"/>
        <v>249922</v>
      </c>
      <c r="Q36" s="63">
        <f t="shared" si="2"/>
        <v>331.95462756348951</v>
      </c>
      <c r="R36" s="67"/>
      <c r="S36" s="67"/>
    </row>
    <row r="37" spans="1:19">
      <c r="A37" s="48">
        <v>31</v>
      </c>
      <c r="B37" s="49" t="s">
        <v>197</v>
      </c>
      <c r="C37" s="82">
        <v>303</v>
      </c>
      <c r="D37" s="82">
        <v>832</v>
      </c>
      <c r="E37" s="82">
        <v>39118</v>
      </c>
      <c r="F37" s="82">
        <v>21308.7</v>
      </c>
      <c r="G37" s="82">
        <v>615</v>
      </c>
      <c r="H37" s="82">
        <v>963.76</v>
      </c>
      <c r="I37" s="82">
        <v>40</v>
      </c>
      <c r="J37" s="82">
        <v>513.48</v>
      </c>
      <c r="K37" s="82">
        <v>351</v>
      </c>
      <c r="L37" s="82">
        <v>323.19</v>
      </c>
      <c r="M37" s="82">
        <v>0</v>
      </c>
      <c r="N37" s="82">
        <v>0</v>
      </c>
      <c r="O37" s="62">
        <f t="shared" si="4"/>
        <v>40124</v>
      </c>
      <c r="P37" s="62">
        <f t="shared" si="5"/>
        <v>23109.129999999997</v>
      </c>
      <c r="Q37" s="63">
        <f t="shared" si="2"/>
        <v>2777.5396634615381</v>
      </c>
      <c r="R37" s="67"/>
      <c r="S37" s="67"/>
    </row>
    <row r="38" spans="1:19">
      <c r="A38" s="48">
        <v>32</v>
      </c>
      <c r="B38" s="49" t="s">
        <v>198</v>
      </c>
      <c r="C38" s="82">
        <v>5408</v>
      </c>
      <c r="D38" s="82">
        <v>19319</v>
      </c>
      <c r="E38" s="82">
        <v>3600</v>
      </c>
      <c r="F38" s="82">
        <v>20519.68</v>
      </c>
      <c r="G38" s="82">
        <v>944</v>
      </c>
      <c r="H38" s="82">
        <v>26783.45</v>
      </c>
      <c r="I38" s="82">
        <v>3</v>
      </c>
      <c r="J38" s="82">
        <v>1362.13</v>
      </c>
      <c r="K38" s="82">
        <v>0</v>
      </c>
      <c r="L38" s="82">
        <v>0</v>
      </c>
      <c r="M38" s="82">
        <v>0</v>
      </c>
      <c r="N38" s="82">
        <v>0</v>
      </c>
      <c r="O38" s="62">
        <f t="shared" si="4"/>
        <v>4547</v>
      </c>
      <c r="P38" s="62">
        <f t="shared" si="5"/>
        <v>48665.26</v>
      </c>
      <c r="Q38" s="63">
        <f t="shared" ref="Q38:Q59" si="6">P38*100/D38</f>
        <v>251.90361819969976</v>
      </c>
      <c r="R38" s="67"/>
      <c r="S38" s="67"/>
    </row>
    <row r="39" spans="1:19">
      <c r="A39" s="48">
        <v>33</v>
      </c>
      <c r="B39" s="49" t="s">
        <v>199</v>
      </c>
      <c r="C39" s="82">
        <v>613</v>
      </c>
      <c r="D39" s="82">
        <v>3675</v>
      </c>
      <c r="E39" s="82">
        <v>0</v>
      </c>
      <c r="F39" s="82">
        <v>0</v>
      </c>
      <c r="G39" s="82">
        <v>5</v>
      </c>
      <c r="H39" s="82">
        <v>29</v>
      </c>
      <c r="I39" s="82">
        <v>0</v>
      </c>
      <c r="J39" s="82">
        <v>0</v>
      </c>
      <c r="K39" s="82">
        <v>0</v>
      </c>
      <c r="L39" s="82">
        <v>0</v>
      </c>
      <c r="M39" s="82">
        <v>0</v>
      </c>
      <c r="N39" s="82">
        <v>0</v>
      </c>
      <c r="O39" s="62">
        <f t="shared" si="4"/>
        <v>5</v>
      </c>
      <c r="P39" s="62">
        <f t="shared" si="5"/>
        <v>29</v>
      </c>
      <c r="Q39" s="63">
        <f t="shared" si="6"/>
        <v>0.78911564625850339</v>
      </c>
      <c r="R39" s="67"/>
      <c r="S39" s="67"/>
    </row>
    <row r="40" spans="1:19">
      <c r="A40" s="48">
        <v>34</v>
      </c>
      <c r="B40" s="49" t="s">
        <v>200</v>
      </c>
      <c r="C40" s="82">
        <v>796</v>
      </c>
      <c r="D40" s="82">
        <v>3440</v>
      </c>
      <c r="E40" s="82">
        <v>0</v>
      </c>
      <c r="F40" s="82">
        <v>0</v>
      </c>
      <c r="G40" s="82">
        <v>0</v>
      </c>
      <c r="H40" s="82">
        <v>0</v>
      </c>
      <c r="I40" s="82">
        <v>0</v>
      </c>
      <c r="J40" s="82">
        <v>0</v>
      </c>
      <c r="K40" s="82">
        <v>0</v>
      </c>
      <c r="L40" s="82">
        <v>0</v>
      </c>
      <c r="M40" s="82">
        <v>0</v>
      </c>
      <c r="N40" s="82">
        <v>0</v>
      </c>
      <c r="O40" s="62">
        <f t="shared" si="4"/>
        <v>0</v>
      </c>
      <c r="P40" s="62">
        <f t="shared" si="5"/>
        <v>0</v>
      </c>
      <c r="Q40" s="63">
        <f t="shared" si="6"/>
        <v>0</v>
      </c>
      <c r="R40" s="67"/>
      <c r="S40" s="67"/>
    </row>
    <row r="41" spans="1:19">
      <c r="A41" s="48">
        <v>35</v>
      </c>
      <c r="B41" s="49" t="s">
        <v>201</v>
      </c>
      <c r="C41" s="82">
        <v>258</v>
      </c>
      <c r="D41" s="82">
        <v>1834</v>
      </c>
      <c r="E41" s="82">
        <v>0</v>
      </c>
      <c r="F41" s="82">
        <v>0</v>
      </c>
      <c r="G41" s="82">
        <v>0</v>
      </c>
      <c r="H41" s="82">
        <v>0</v>
      </c>
      <c r="I41" s="82">
        <v>0</v>
      </c>
      <c r="J41" s="82">
        <v>0</v>
      </c>
      <c r="K41" s="82">
        <v>0</v>
      </c>
      <c r="L41" s="82">
        <v>0</v>
      </c>
      <c r="M41" s="82">
        <v>0</v>
      </c>
      <c r="N41" s="82">
        <v>0</v>
      </c>
      <c r="O41" s="62">
        <f t="shared" si="4"/>
        <v>0</v>
      </c>
      <c r="P41" s="62">
        <f t="shared" si="5"/>
        <v>0</v>
      </c>
      <c r="Q41" s="63">
        <f t="shared" si="6"/>
        <v>0</v>
      </c>
      <c r="R41" s="67"/>
      <c r="S41" s="67"/>
    </row>
    <row r="42" spans="1:19">
      <c r="A42" s="48">
        <v>36</v>
      </c>
      <c r="B42" s="49" t="s">
        <v>70</v>
      </c>
      <c r="C42" s="82">
        <v>5949</v>
      </c>
      <c r="D42" s="82">
        <v>17916</v>
      </c>
      <c r="E42" s="82">
        <v>1327</v>
      </c>
      <c r="F42" s="82">
        <v>8770.4500000000007</v>
      </c>
      <c r="G42" s="82">
        <v>1798</v>
      </c>
      <c r="H42" s="82">
        <v>26594.37</v>
      </c>
      <c r="I42" s="82">
        <v>136</v>
      </c>
      <c r="J42" s="82">
        <v>2702.69</v>
      </c>
      <c r="K42" s="82">
        <v>3</v>
      </c>
      <c r="L42" s="82">
        <v>16.13</v>
      </c>
      <c r="M42" s="82">
        <v>3</v>
      </c>
      <c r="N42" s="82">
        <v>60.75</v>
      </c>
      <c r="O42" s="62">
        <f t="shared" si="4"/>
        <v>3267</v>
      </c>
      <c r="P42" s="62">
        <f t="shared" si="5"/>
        <v>38144.39</v>
      </c>
      <c r="Q42" s="63">
        <f t="shared" si="6"/>
        <v>212.9068430453226</v>
      </c>
      <c r="R42" s="67"/>
      <c r="S42" s="67"/>
    </row>
    <row r="43" spans="1:19">
      <c r="A43" s="48">
        <v>37</v>
      </c>
      <c r="B43" s="49" t="s">
        <v>202</v>
      </c>
      <c r="C43" s="82">
        <v>184</v>
      </c>
      <c r="D43" s="82">
        <v>1512</v>
      </c>
      <c r="E43" s="82">
        <v>0</v>
      </c>
      <c r="F43" s="82">
        <v>0</v>
      </c>
      <c r="G43" s="82">
        <v>0</v>
      </c>
      <c r="H43" s="82">
        <v>0</v>
      </c>
      <c r="I43" s="82">
        <v>0</v>
      </c>
      <c r="J43" s="82">
        <v>0</v>
      </c>
      <c r="K43" s="82">
        <v>0</v>
      </c>
      <c r="L43" s="82">
        <v>0</v>
      </c>
      <c r="M43" s="82">
        <v>0</v>
      </c>
      <c r="N43" s="82">
        <v>0</v>
      </c>
      <c r="O43" s="62">
        <f t="shared" si="4"/>
        <v>0</v>
      </c>
      <c r="P43" s="62">
        <f t="shared" si="5"/>
        <v>0</v>
      </c>
      <c r="Q43" s="63">
        <f t="shared" si="6"/>
        <v>0</v>
      </c>
      <c r="R43" s="67"/>
      <c r="S43" s="67"/>
    </row>
    <row r="44" spans="1:19">
      <c r="A44" s="48">
        <v>38</v>
      </c>
      <c r="B44" s="49" t="s">
        <v>203</v>
      </c>
      <c r="C44" s="82">
        <v>408</v>
      </c>
      <c r="D44" s="82">
        <v>2244</v>
      </c>
      <c r="E44" s="82">
        <v>32705</v>
      </c>
      <c r="F44" s="82">
        <v>17353</v>
      </c>
      <c r="G44" s="82">
        <v>81</v>
      </c>
      <c r="H44" s="82">
        <v>3414</v>
      </c>
      <c r="I44" s="82">
        <v>5</v>
      </c>
      <c r="J44" s="82">
        <v>118</v>
      </c>
      <c r="K44" s="82">
        <v>0</v>
      </c>
      <c r="L44" s="82">
        <v>0</v>
      </c>
      <c r="M44" s="82">
        <v>0</v>
      </c>
      <c r="N44" s="82">
        <v>0</v>
      </c>
      <c r="O44" s="62">
        <f t="shared" si="4"/>
        <v>32791</v>
      </c>
      <c r="P44" s="62">
        <f t="shared" si="5"/>
        <v>20885</v>
      </c>
      <c r="Q44" s="63">
        <f t="shared" si="6"/>
        <v>930.70409982174692</v>
      </c>
      <c r="R44" s="67"/>
      <c r="S44" s="67"/>
    </row>
    <row r="45" spans="1:19">
      <c r="A45" s="48">
        <v>39</v>
      </c>
      <c r="B45" s="49" t="s">
        <v>204</v>
      </c>
      <c r="C45" s="82">
        <v>254</v>
      </c>
      <c r="D45" s="82">
        <v>2169</v>
      </c>
      <c r="E45" s="82">
        <v>3</v>
      </c>
      <c r="F45" s="82">
        <v>10</v>
      </c>
      <c r="G45" s="82">
        <v>4</v>
      </c>
      <c r="H45" s="82">
        <v>35</v>
      </c>
      <c r="I45" s="82">
        <v>5</v>
      </c>
      <c r="J45" s="82">
        <v>25</v>
      </c>
      <c r="K45" s="82">
        <v>0</v>
      </c>
      <c r="L45" s="82">
        <v>0</v>
      </c>
      <c r="M45" s="82">
        <v>0</v>
      </c>
      <c r="N45" s="82">
        <v>0</v>
      </c>
      <c r="O45" s="62">
        <f t="shared" si="4"/>
        <v>12</v>
      </c>
      <c r="P45" s="62">
        <f t="shared" si="5"/>
        <v>70</v>
      </c>
      <c r="Q45" s="63">
        <f t="shared" si="6"/>
        <v>3.2272936837252191</v>
      </c>
      <c r="R45" s="67"/>
      <c r="S45" s="67"/>
    </row>
    <row r="46" spans="1:19">
      <c r="A46" s="48">
        <v>40</v>
      </c>
      <c r="B46" s="49" t="s">
        <v>74</v>
      </c>
      <c r="C46" s="82">
        <v>4</v>
      </c>
      <c r="D46" s="82">
        <v>39</v>
      </c>
      <c r="E46" s="82">
        <v>0</v>
      </c>
      <c r="F46" s="82">
        <v>0</v>
      </c>
      <c r="G46" s="82">
        <v>0</v>
      </c>
      <c r="H46" s="82">
        <v>0</v>
      </c>
      <c r="I46" s="82">
        <v>0</v>
      </c>
      <c r="J46" s="82">
        <v>0</v>
      </c>
      <c r="K46" s="82">
        <v>0</v>
      </c>
      <c r="L46" s="82">
        <v>0</v>
      </c>
      <c r="M46" s="82">
        <v>0</v>
      </c>
      <c r="N46" s="82">
        <v>0</v>
      </c>
      <c r="O46" s="62">
        <f t="shared" si="4"/>
        <v>0</v>
      </c>
      <c r="P46" s="62">
        <f t="shared" si="5"/>
        <v>0</v>
      </c>
      <c r="Q46" s="63">
        <f t="shared" si="6"/>
        <v>0</v>
      </c>
      <c r="R46" s="67"/>
      <c r="S46" s="67"/>
    </row>
    <row r="47" spans="1:19">
      <c r="A47" s="48">
        <v>41</v>
      </c>
      <c r="B47" s="49" t="s">
        <v>205</v>
      </c>
      <c r="C47" s="82">
        <v>45</v>
      </c>
      <c r="D47" s="82">
        <v>125</v>
      </c>
      <c r="E47" s="82">
        <v>0</v>
      </c>
      <c r="F47" s="82">
        <v>0</v>
      </c>
      <c r="G47" s="82">
        <v>0</v>
      </c>
      <c r="H47" s="82">
        <v>0</v>
      </c>
      <c r="I47" s="82">
        <v>0</v>
      </c>
      <c r="J47" s="82">
        <v>0</v>
      </c>
      <c r="K47" s="82">
        <v>0</v>
      </c>
      <c r="L47" s="82">
        <v>0</v>
      </c>
      <c r="M47" s="82">
        <v>0</v>
      </c>
      <c r="N47" s="82">
        <v>0</v>
      </c>
      <c r="O47" s="62">
        <f t="shared" si="4"/>
        <v>0</v>
      </c>
      <c r="P47" s="62">
        <f t="shared" si="5"/>
        <v>0</v>
      </c>
      <c r="Q47" s="63">
        <f t="shared" si="6"/>
        <v>0</v>
      </c>
      <c r="R47" s="67"/>
      <c r="S47" s="67"/>
    </row>
    <row r="48" spans="1:19">
      <c r="A48" s="48">
        <v>42</v>
      </c>
      <c r="B48" s="49" t="s">
        <v>73</v>
      </c>
      <c r="C48" s="82">
        <v>1049</v>
      </c>
      <c r="D48" s="82">
        <v>5194</v>
      </c>
      <c r="E48" s="82">
        <v>6553</v>
      </c>
      <c r="F48" s="82">
        <v>23294</v>
      </c>
      <c r="G48" s="82">
        <v>709</v>
      </c>
      <c r="H48" s="82">
        <v>16368</v>
      </c>
      <c r="I48" s="82">
        <v>49</v>
      </c>
      <c r="J48" s="82">
        <v>3115</v>
      </c>
      <c r="K48" s="82">
        <v>0</v>
      </c>
      <c r="L48" s="82">
        <v>0</v>
      </c>
      <c r="M48" s="82">
        <v>0</v>
      </c>
      <c r="N48" s="82">
        <v>0</v>
      </c>
      <c r="O48" s="62">
        <f t="shared" si="4"/>
        <v>7311</v>
      </c>
      <c r="P48" s="62">
        <f t="shared" si="5"/>
        <v>42777</v>
      </c>
      <c r="Q48" s="63">
        <f t="shared" si="6"/>
        <v>823.58490566037733</v>
      </c>
      <c r="R48" s="67"/>
      <c r="S48" s="67"/>
    </row>
    <row r="49" spans="1:19">
      <c r="A49" s="219"/>
      <c r="B49" s="152" t="s">
        <v>297</v>
      </c>
      <c r="C49" s="175">
        <f>SUM(C28:C48)</f>
        <v>65289</v>
      </c>
      <c r="D49" s="175">
        <f>SUM(D28:D48)</f>
        <v>280452</v>
      </c>
      <c r="E49" s="175">
        <f t="shared" ref="E49:N49" si="7">SUM(E28:E48)</f>
        <v>307284</v>
      </c>
      <c r="F49" s="175">
        <f t="shared" si="7"/>
        <v>442299.57</v>
      </c>
      <c r="G49" s="175">
        <f t="shared" si="7"/>
        <v>11663</v>
      </c>
      <c r="H49" s="175">
        <f t="shared" si="7"/>
        <v>256900.77000000002</v>
      </c>
      <c r="I49" s="175">
        <f t="shared" si="7"/>
        <v>615</v>
      </c>
      <c r="J49" s="175">
        <f t="shared" si="7"/>
        <v>45102.15</v>
      </c>
      <c r="K49" s="175">
        <f t="shared" si="7"/>
        <v>354</v>
      </c>
      <c r="L49" s="175">
        <f t="shared" si="7"/>
        <v>339.32</v>
      </c>
      <c r="M49" s="175">
        <f t="shared" si="7"/>
        <v>3</v>
      </c>
      <c r="N49" s="175">
        <f t="shared" si="7"/>
        <v>60.75</v>
      </c>
      <c r="O49" s="175">
        <f t="shared" ref="O49:P49" si="8">SUM(O28:O48)</f>
        <v>319919</v>
      </c>
      <c r="P49" s="175">
        <f t="shared" si="8"/>
        <v>744702.56</v>
      </c>
      <c r="Q49" s="60">
        <f t="shared" si="6"/>
        <v>265.53654814371089</v>
      </c>
      <c r="R49" s="67"/>
      <c r="S49" s="67"/>
    </row>
    <row r="50" spans="1:19">
      <c r="A50" s="48">
        <v>43</v>
      </c>
      <c r="B50" s="49" t="s">
        <v>43</v>
      </c>
      <c r="C50" s="82">
        <v>8546</v>
      </c>
      <c r="D50" s="82">
        <v>36871</v>
      </c>
      <c r="E50" s="82">
        <v>3139</v>
      </c>
      <c r="F50" s="82">
        <v>13426.43</v>
      </c>
      <c r="G50" s="82">
        <v>234</v>
      </c>
      <c r="H50" s="82">
        <v>1004.39</v>
      </c>
      <c r="I50" s="82">
        <v>0</v>
      </c>
      <c r="J50" s="82">
        <v>0</v>
      </c>
      <c r="K50" s="82">
        <v>238</v>
      </c>
      <c r="L50" s="82">
        <v>378.56</v>
      </c>
      <c r="M50" s="82">
        <v>0</v>
      </c>
      <c r="N50" s="82">
        <v>0</v>
      </c>
      <c r="O50" s="62">
        <f t="shared" ref="O50:P52" si="9">E50+G50+I50+K50+M50</f>
        <v>3611</v>
      </c>
      <c r="P50" s="62">
        <f t="shared" si="9"/>
        <v>14809.38</v>
      </c>
      <c r="Q50" s="63">
        <f t="shared" si="6"/>
        <v>40.165387431857013</v>
      </c>
      <c r="R50" s="67"/>
      <c r="S50" s="67"/>
    </row>
    <row r="51" spans="1:19">
      <c r="A51" s="48">
        <v>44</v>
      </c>
      <c r="B51" s="49" t="s">
        <v>206</v>
      </c>
      <c r="C51" s="82">
        <v>7470</v>
      </c>
      <c r="D51" s="82">
        <v>14696</v>
      </c>
      <c r="E51" s="82">
        <v>30745</v>
      </c>
      <c r="F51" s="82">
        <v>26414</v>
      </c>
      <c r="G51" s="82">
        <v>0</v>
      </c>
      <c r="H51" s="82">
        <v>0</v>
      </c>
      <c r="I51" s="82">
        <v>0</v>
      </c>
      <c r="J51" s="82">
        <v>0</v>
      </c>
      <c r="K51" s="82">
        <v>66</v>
      </c>
      <c r="L51" s="82">
        <v>108</v>
      </c>
      <c r="M51" s="82">
        <v>0</v>
      </c>
      <c r="N51" s="82">
        <v>0</v>
      </c>
      <c r="O51" s="62">
        <f t="shared" si="9"/>
        <v>30811</v>
      </c>
      <c r="P51" s="62">
        <f t="shared" si="9"/>
        <v>26522</v>
      </c>
      <c r="Q51" s="63">
        <f t="shared" si="6"/>
        <v>180.47087642896025</v>
      </c>
      <c r="R51" s="67"/>
      <c r="S51" s="67"/>
    </row>
    <row r="52" spans="1:19">
      <c r="A52" s="48">
        <v>45</v>
      </c>
      <c r="B52" s="49" t="s">
        <v>49</v>
      </c>
      <c r="C52" s="82">
        <v>11449</v>
      </c>
      <c r="D52" s="82">
        <v>42420</v>
      </c>
      <c r="E52" s="82">
        <v>16618</v>
      </c>
      <c r="F52" s="82">
        <v>19618.68</v>
      </c>
      <c r="G52" s="82">
        <v>346</v>
      </c>
      <c r="H52" s="82">
        <v>895.32</v>
      </c>
      <c r="I52" s="82">
        <v>0</v>
      </c>
      <c r="J52" s="82">
        <v>0</v>
      </c>
      <c r="K52" s="82">
        <v>0</v>
      </c>
      <c r="L52" s="82">
        <v>0</v>
      </c>
      <c r="M52" s="82">
        <v>0</v>
      </c>
      <c r="N52" s="82">
        <v>0</v>
      </c>
      <c r="O52" s="62">
        <f t="shared" si="9"/>
        <v>16964</v>
      </c>
      <c r="P52" s="62">
        <f t="shared" si="9"/>
        <v>20514</v>
      </c>
      <c r="Q52" s="63">
        <f t="shared" si="6"/>
        <v>48.359264497878357</v>
      </c>
      <c r="R52" s="67"/>
      <c r="S52" s="67"/>
    </row>
    <row r="53" spans="1:19">
      <c r="A53" s="219"/>
      <c r="B53" s="152" t="s">
        <v>307</v>
      </c>
      <c r="C53" s="175">
        <f>SUM(C50:C52)</f>
        <v>27465</v>
      </c>
      <c r="D53" s="175">
        <f>SUM(D50:D52)</f>
        <v>93987</v>
      </c>
      <c r="E53" s="175">
        <f t="shared" ref="E53:N53" si="10">SUM(E50:E52)</f>
        <v>50502</v>
      </c>
      <c r="F53" s="175">
        <f t="shared" si="10"/>
        <v>59459.11</v>
      </c>
      <c r="G53" s="175">
        <f t="shared" si="10"/>
        <v>580</v>
      </c>
      <c r="H53" s="175">
        <f t="shared" si="10"/>
        <v>1899.71</v>
      </c>
      <c r="I53" s="175">
        <f t="shared" si="10"/>
        <v>0</v>
      </c>
      <c r="J53" s="175">
        <f t="shared" si="10"/>
        <v>0</v>
      </c>
      <c r="K53" s="175">
        <f t="shared" si="10"/>
        <v>304</v>
      </c>
      <c r="L53" s="175">
        <f t="shared" si="10"/>
        <v>486.56</v>
      </c>
      <c r="M53" s="175">
        <f t="shared" si="10"/>
        <v>0</v>
      </c>
      <c r="N53" s="175">
        <f t="shared" si="10"/>
        <v>0</v>
      </c>
      <c r="O53" s="175">
        <f t="shared" ref="O53:P53" si="11">SUM(O50:O52)</f>
        <v>51386</v>
      </c>
      <c r="P53" s="175">
        <f t="shared" si="11"/>
        <v>61845.38</v>
      </c>
      <c r="Q53" s="60">
        <f t="shared" si="6"/>
        <v>65.802057731388388</v>
      </c>
      <c r="R53" s="67"/>
      <c r="S53" s="67"/>
    </row>
    <row r="54" spans="1:19">
      <c r="A54" s="48">
        <v>46</v>
      </c>
      <c r="B54" s="49" t="s">
        <v>298</v>
      </c>
      <c r="C54" s="82">
        <v>26</v>
      </c>
      <c r="D54" s="82">
        <v>193</v>
      </c>
      <c r="E54" s="82">
        <v>0</v>
      </c>
      <c r="F54" s="82">
        <v>0</v>
      </c>
      <c r="G54" s="82">
        <v>0</v>
      </c>
      <c r="H54" s="82">
        <v>0</v>
      </c>
      <c r="I54" s="82">
        <v>0</v>
      </c>
      <c r="J54" s="82">
        <v>0</v>
      </c>
      <c r="K54" s="82">
        <v>0</v>
      </c>
      <c r="L54" s="82">
        <v>0</v>
      </c>
      <c r="M54" s="82">
        <v>0</v>
      </c>
      <c r="N54" s="82">
        <v>0</v>
      </c>
      <c r="O54" s="62">
        <f t="shared" ref="O54:P57" si="12">E54+G54+I54+K54+M54</f>
        <v>0</v>
      </c>
      <c r="P54" s="62">
        <f t="shared" si="12"/>
        <v>0</v>
      </c>
      <c r="Q54" s="63">
        <f t="shared" si="6"/>
        <v>0</v>
      </c>
      <c r="R54" s="67"/>
      <c r="S54" s="67"/>
    </row>
    <row r="55" spans="1:19">
      <c r="A55" s="48">
        <v>47</v>
      </c>
      <c r="B55" s="49" t="s">
        <v>231</v>
      </c>
      <c r="C55" s="82">
        <v>19185</v>
      </c>
      <c r="D55" s="82">
        <v>75784</v>
      </c>
      <c r="E55" s="82">
        <v>0</v>
      </c>
      <c r="F55" s="82">
        <v>2839</v>
      </c>
      <c r="G55" s="82">
        <v>0</v>
      </c>
      <c r="H55" s="82">
        <v>0</v>
      </c>
      <c r="I55" s="82">
        <v>0</v>
      </c>
      <c r="J55" s="82">
        <v>0</v>
      </c>
      <c r="K55" s="82">
        <v>0</v>
      </c>
      <c r="L55" s="82">
        <v>0</v>
      </c>
      <c r="M55" s="82">
        <v>0</v>
      </c>
      <c r="N55" s="82">
        <v>0</v>
      </c>
      <c r="O55" s="62">
        <f t="shared" si="12"/>
        <v>0</v>
      </c>
      <c r="P55" s="62">
        <f t="shared" si="12"/>
        <v>2839</v>
      </c>
      <c r="Q55" s="63">
        <f t="shared" si="6"/>
        <v>3.7461733347408424</v>
      </c>
      <c r="R55" s="67"/>
      <c r="S55" s="67"/>
    </row>
    <row r="56" spans="1:19">
      <c r="A56" s="48">
        <v>48</v>
      </c>
      <c r="B56" s="49" t="s">
        <v>299</v>
      </c>
      <c r="C56" s="82">
        <v>53</v>
      </c>
      <c r="D56" s="82">
        <v>430</v>
      </c>
      <c r="E56" s="82">
        <v>0</v>
      </c>
      <c r="F56" s="82">
        <v>0</v>
      </c>
      <c r="G56" s="82">
        <v>0</v>
      </c>
      <c r="H56" s="82">
        <v>0</v>
      </c>
      <c r="I56" s="82">
        <v>0</v>
      </c>
      <c r="J56" s="82">
        <v>0</v>
      </c>
      <c r="K56" s="82">
        <v>0</v>
      </c>
      <c r="L56" s="82">
        <v>0</v>
      </c>
      <c r="M56" s="82">
        <v>0</v>
      </c>
      <c r="N56" s="82">
        <v>0</v>
      </c>
      <c r="O56" s="62">
        <f t="shared" si="12"/>
        <v>0</v>
      </c>
      <c r="P56" s="62">
        <f t="shared" si="12"/>
        <v>0</v>
      </c>
      <c r="Q56" s="63">
        <f t="shared" si="6"/>
        <v>0</v>
      </c>
      <c r="R56" s="67"/>
      <c r="S56" s="67"/>
    </row>
    <row r="57" spans="1:19">
      <c r="A57" s="48">
        <v>49</v>
      </c>
      <c r="B57" s="49" t="s">
        <v>305</v>
      </c>
      <c r="C57" s="82">
        <v>33</v>
      </c>
      <c r="D57" s="82">
        <v>93</v>
      </c>
      <c r="E57" s="82">
        <v>0</v>
      </c>
      <c r="F57" s="82">
        <v>0</v>
      </c>
      <c r="G57" s="82">
        <v>0</v>
      </c>
      <c r="H57" s="82">
        <v>0</v>
      </c>
      <c r="I57" s="82">
        <v>0</v>
      </c>
      <c r="J57" s="82">
        <v>0</v>
      </c>
      <c r="K57" s="82">
        <v>0</v>
      </c>
      <c r="L57" s="82">
        <v>0</v>
      </c>
      <c r="M57" s="82">
        <v>0</v>
      </c>
      <c r="N57" s="82">
        <v>0</v>
      </c>
      <c r="O57" s="62">
        <f t="shared" si="12"/>
        <v>0</v>
      </c>
      <c r="P57" s="62">
        <f t="shared" si="12"/>
        <v>0</v>
      </c>
      <c r="Q57" s="63">
        <f t="shared" si="6"/>
        <v>0</v>
      </c>
      <c r="R57" s="67"/>
      <c r="S57" s="67"/>
    </row>
    <row r="58" spans="1:19">
      <c r="A58" s="219"/>
      <c r="B58" s="152" t="s">
        <v>300</v>
      </c>
      <c r="C58" s="175">
        <f>SUM(C54:C57)</f>
        <v>19297</v>
      </c>
      <c r="D58" s="175">
        <f>SUM(D54:D57)</f>
        <v>76500</v>
      </c>
      <c r="E58" s="175">
        <f t="shared" ref="E58:N58" si="13">SUM(E54:E57)</f>
        <v>0</v>
      </c>
      <c r="F58" s="175">
        <f t="shared" si="13"/>
        <v>2839</v>
      </c>
      <c r="G58" s="175">
        <f t="shared" si="13"/>
        <v>0</v>
      </c>
      <c r="H58" s="175">
        <f t="shared" si="13"/>
        <v>0</v>
      </c>
      <c r="I58" s="175">
        <f t="shared" si="13"/>
        <v>0</v>
      </c>
      <c r="J58" s="175">
        <f t="shared" si="13"/>
        <v>0</v>
      </c>
      <c r="K58" s="175">
        <f t="shared" si="13"/>
        <v>0</v>
      </c>
      <c r="L58" s="175">
        <f t="shared" si="13"/>
        <v>0</v>
      </c>
      <c r="M58" s="175">
        <f t="shared" si="13"/>
        <v>0</v>
      </c>
      <c r="N58" s="175">
        <f t="shared" si="13"/>
        <v>0</v>
      </c>
      <c r="O58" s="175">
        <f t="shared" ref="O58:P58" si="14">SUM(O54:O57)</f>
        <v>0</v>
      </c>
      <c r="P58" s="175">
        <f t="shared" si="14"/>
        <v>2839</v>
      </c>
      <c r="Q58" s="60">
        <f t="shared" si="6"/>
        <v>3.7111111111111112</v>
      </c>
      <c r="R58" s="67"/>
      <c r="S58" s="67"/>
    </row>
    <row r="59" spans="1:19">
      <c r="A59" s="219"/>
      <c r="B59" s="152" t="s">
        <v>232</v>
      </c>
      <c r="C59" s="175">
        <f>C58+C53+C49+C27</f>
        <v>444309</v>
      </c>
      <c r="D59" s="175">
        <f>D58+D53+D49+D27</f>
        <v>1844216</v>
      </c>
      <c r="E59" s="175">
        <f t="shared" ref="E59:N59" si="15">E58+E53+E49+E27</f>
        <v>513536</v>
      </c>
      <c r="F59" s="175">
        <f t="shared" si="15"/>
        <v>1205558.3899999999</v>
      </c>
      <c r="G59" s="175">
        <f t="shared" si="15"/>
        <v>29364</v>
      </c>
      <c r="H59" s="175">
        <f t="shared" si="15"/>
        <v>775185.79</v>
      </c>
      <c r="I59" s="175">
        <f t="shared" si="15"/>
        <v>2612</v>
      </c>
      <c r="J59" s="175">
        <f t="shared" si="15"/>
        <v>235391.69</v>
      </c>
      <c r="K59" s="175">
        <f t="shared" si="15"/>
        <v>2530</v>
      </c>
      <c r="L59" s="175">
        <f t="shared" si="15"/>
        <v>10772.72</v>
      </c>
      <c r="M59" s="175">
        <f t="shared" si="15"/>
        <v>6741</v>
      </c>
      <c r="N59" s="175">
        <f t="shared" si="15"/>
        <v>24293.41</v>
      </c>
      <c r="O59" s="175">
        <f t="shared" ref="O59:P59" si="16">O58+O53+O49+O27</f>
        <v>554783</v>
      </c>
      <c r="P59" s="175">
        <f t="shared" si="16"/>
        <v>2251202</v>
      </c>
      <c r="Q59" s="60">
        <f t="shared" si="6"/>
        <v>122.06823929518018</v>
      </c>
      <c r="R59" s="67"/>
      <c r="S59" s="67"/>
    </row>
    <row r="61" spans="1:19">
      <c r="G61" s="79" t="s">
        <v>1225</v>
      </c>
    </row>
    <row r="62" spans="1:19">
      <c r="C62" s="81"/>
      <c r="D62" s="81"/>
    </row>
    <row r="63" spans="1:19">
      <c r="B63" s="214"/>
    </row>
  </sheetData>
  <autoFilter ref="C5:P59"/>
  <mergeCells count="12">
    <mergeCell ref="Q3:Q5"/>
    <mergeCell ref="A1:P1"/>
    <mergeCell ref="A3:A5"/>
    <mergeCell ref="B3:B5"/>
    <mergeCell ref="E3:P3"/>
    <mergeCell ref="E4:F4"/>
    <mergeCell ref="G4:H4"/>
    <mergeCell ref="I4:J4"/>
    <mergeCell ref="K4:L4"/>
    <mergeCell ref="M4:N4"/>
    <mergeCell ref="O4:P4"/>
    <mergeCell ref="C3:D4"/>
  </mergeCells>
  <conditionalFormatting sqref="S1:S1048576">
    <cfRule type="cellIs" dxfId="33" priority="1" operator="greaterThan">
      <formula>100</formula>
    </cfRule>
    <cfRule type="cellIs" dxfId="32" priority="2" operator="greaterThan">
      <formula>100</formula>
    </cfRule>
  </conditionalFormatting>
  <pageMargins left="0.75" right="0.2" top="0.25" bottom="0.25" header="0.05" footer="0.05"/>
  <pageSetup scale="67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T62"/>
  <sheetViews>
    <sheetView zoomScaleNormal="100" workbookViewId="0">
      <pane xSplit="2" ySplit="5" topLeftCell="C48" activePane="bottomRight" state="frozen"/>
      <selection pane="topRight" activeCell="C1" sqref="C1"/>
      <selection pane="bottomLeft" activeCell="A7" sqref="A7"/>
      <selection pane="bottomRight" activeCell="L66" sqref="L66"/>
    </sheetView>
  </sheetViews>
  <sheetFormatPr baseColWidth="10" defaultColWidth="4.3984375" defaultRowHeight="14"/>
  <cols>
    <col min="1" max="1" width="4.3984375" style="50"/>
    <col min="2" max="2" width="21.796875" style="50" bestFit="1" customWidth="1"/>
    <col min="3" max="3" width="8" style="69" bestFit="1" customWidth="1"/>
    <col min="4" max="4" width="10.19921875" style="69" bestFit="1" customWidth="1"/>
    <col min="5" max="5" width="8" style="69" bestFit="1" customWidth="1"/>
    <col min="6" max="6" width="8.19921875" style="69" bestFit="1" customWidth="1"/>
    <col min="7" max="7" width="8.19921875" style="67" customWidth="1"/>
    <col min="8" max="9" width="10.19921875" style="69" bestFit="1" customWidth="1"/>
    <col min="10" max="10" width="8" style="69" bestFit="1" customWidth="1"/>
    <col min="11" max="11" width="10.19921875" style="69" bestFit="1" customWidth="1"/>
    <col min="12" max="12" width="8.19921875" style="67" customWidth="1"/>
    <col min="13" max="13" width="10.19921875" style="69" bestFit="1" customWidth="1"/>
    <col min="14" max="14" width="10.3984375" style="69" bestFit="1" customWidth="1"/>
    <col min="15" max="16" width="10.19921875" style="69" bestFit="1" customWidth="1"/>
    <col min="17" max="17" width="8.3984375" style="67" customWidth="1"/>
    <col min="18" max="19" width="10.796875" style="69" customWidth="1"/>
    <col min="20" max="20" width="9.59765625" style="50" customWidth="1"/>
    <col min="21" max="16384" width="4.3984375" style="50"/>
  </cols>
  <sheetData>
    <row r="1" spans="1:20" ht="18">
      <c r="A1" s="421" t="s">
        <v>715</v>
      </c>
      <c r="B1" s="421"/>
      <c r="C1" s="421"/>
      <c r="D1" s="421"/>
      <c r="E1" s="421"/>
      <c r="F1" s="421"/>
      <c r="G1" s="421"/>
      <c r="H1" s="421"/>
      <c r="I1" s="421"/>
      <c r="J1" s="421"/>
      <c r="K1" s="421"/>
      <c r="L1" s="421"/>
      <c r="M1" s="421"/>
      <c r="N1" s="421"/>
      <c r="O1" s="421"/>
      <c r="P1" s="421"/>
      <c r="Q1" s="421"/>
    </row>
    <row r="2" spans="1:20">
      <c r="B2" s="66" t="s">
        <v>127</v>
      </c>
      <c r="C2" s="70"/>
      <c r="D2" s="70"/>
      <c r="N2" s="463" t="s">
        <v>216</v>
      </c>
      <c r="O2" s="463"/>
      <c r="P2" s="463"/>
    </row>
    <row r="3" spans="1:20" ht="15" customHeight="1">
      <c r="A3" s="422" t="s">
        <v>113</v>
      </c>
      <c r="B3" s="422" t="s">
        <v>97</v>
      </c>
      <c r="C3" s="462" t="s">
        <v>34</v>
      </c>
      <c r="D3" s="462"/>
      <c r="E3" s="462"/>
      <c r="F3" s="462"/>
      <c r="G3" s="426" t="s">
        <v>151</v>
      </c>
      <c r="H3" s="462" t="s">
        <v>20</v>
      </c>
      <c r="I3" s="462"/>
      <c r="J3" s="462"/>
      <c r="K3" s="462"/>
      <c r="L3" s="426" t="s">
        <v>151</v>
      </c>
      <c r="M3" s="462" t="s">
        <v>19</v>
      </c>
      <c r="N3" s="462"/>
      <c r="O3" s="462"/>
      <c r="P3" s="462"/>
      <c r="Q3" s="426" t="s">
        <v>151</v>
      </c>
    </row>
    <row r="4" spans="1:20" ht="15" customHeight="1">
      <c r="A4" s="422"/>
      <c r="B4" s="422"/>
      <c r="C4" s="462" t="s">
        <v>21</v>
      </c>
      <c r="D4" s="462"/>
      <c r="E4" s="462" t="s">
        <v>152</v>
      </c>
      <c r="F4" s="462"/>
      <c r="G4" s="426"/>
      <c r="H4" s="462" t="s">
        <v>21</v>
      </c>
      <c r="I4" s="462"/>
      <c r="J4" s="462" t="s">
        <v>152</v>
      </c>
      <c r="K4" s="462"/>
      <c r="L4" s="426"/>
      <c r="M4" s="462" t="s">
        <v>21</v>
      </c>
      <c r="N4" s="462"/>
      <c r="O4" s="462" t="s">
        <v>152</v>
      </c>
      <c r="P4" s="462"/>
      <c r="Q4" s="426"/>
    </row>
    <row r="5" spans="1:20" ht="15" customHeight="1">
      <c r="A5" s="422"/>
      <c r="B5" s="422"/>
      <c r="C5" s="176" t="s">
        <v>117</v>
      </c>
      <c r="D5" s="176" t="s">
        <v>96</v>
      </c>
      <c r="E5" s="176" t="s">
        <v>117</v>
      </c>
      <c r="F5" s="176" t="s">
        <v>96</v>
      </c>
      <c r="G5" s="426"/>
      <c r="H5" s="176" t="s">
        <v>117</v>
      </c>
      <c r="I5" s="176" t="s">
        <v>96</v>
      </c>
      <c r="J5" s="176" t="s">
        <v>117</v>
      </c>
      <c r="K5" s="176" t="s">
        <v>96</v>
      </c>
      <c r="L5" s="426"/>
      <c r="M5" s="176" t="s">
        <v>117</v>
      </c>
      <c r="N5" s="176" t="s">
        <v>96</v>
      </c>
      <c r="O5" s="176" t="s">
        <v>117</v>
      </c>
      <c r="P5" s="176" t="s">
        <v>96</v>
      </c>
      <c r="Q5" s="426"/>
      <c r="S5" s="249"/>
      <c r="T5" s="250"/>
    </row>
    <row r="6" spans="1:20">
      <c r="A6" s="48">
        <v>1</v>
      </c>
      <c r="B6" s="49" t="s">
        <v>52</v>
      </c>
      <c r="C6" s="62">
        <v>101</v>
      </c>
      <c r="D6" s="62">
        <v>1753</v>
      </c>
      <c r="E6" s="62">
        <v>0</v>
      </c>
      <c r="F6" s="62">
        <v>0</v>
      </c>
      <c r="G6" s="63">
        <f t="shared" ref="G6:G36" si="0">F6*100/D6</f>
        <v>0</v>
      </c>
      <c r="H6" s="62">
        <v>944</v>
      </c>
      <c r="I6" s="62">
        <v>3664</v>
      </c>
      <c r="J6" s="62">
        <v>824</v>
      </c>
      <c r="K6" s="62">
        <v>1452</v>
      </c>
      <c r="L6" s="63">
        <f t="shared" ref="L6:L37" si="1">K6*100/I6</f>
        <v>39.62882096069869</v>
      </c>
      <c r="M6" s="62">
        <v>6024</v>
      </c>
      <c r="N6" s="62">
        <v>23120</v>
      </c>
      <c r="O6" s="62">
        <v>3456</v>
      </c>
      <c r="P6" s="62">
        <v>14568</v>
      </c>
      <c r="Q6" s="63">
        <f>P6*100/N6</f>
        <v>63.010380622837367</v>
      </c>
    </row>
    <row r="7" spans="1:20">
      <c r="A7" s="48">
        <v>2</v>
      </c>
      <c r="B7" s="49" t="s">
        <v>53</v>
      </c>
      <c r="C7" s="62">
        <v>9</v>
      </c>
      <c r="D7" s="62">
        <v>148</v>
      </c>
      <c r="E7" s="62">
        <v>1</v>
      </c>
      <c r="F7" s="62">
        <v>440</v>
      </c>
      <c r="G7" s="63">
        <f t="shared" si="0"/>
        <v>297.29729729729729</v>
      </c>
      <c r="H7" s="62">
        <v>130</v>
      </c>
      <c r="I7" s="62">
        <v>500</v>
      </c>
      <c r="J7" s="62">
        <v>48</v>
      </c>
      <c r="K7" s="62">
        <v>127</v>
      </c>
      <c r="L7" s="63">
        <f t="shared" si="1"/>
        <v>25.4</v>
      </c>
      <c r="M7" s="62">
        <v>1063</v>
      </c>
      <c r="N7" s="62">
        <v>3795</v>
      </c>
      <c r="O7" s="62">
        <v>195</v>
      </c>
      <c r="P7" s="62">
        <v>4093</v>
      </c>
      <c r="Q7" s="63">
        <f t="shared" ref="Q7:Q59" si="2">P7*100/N7</f>
        <v>107.85243741765481</v>
      </c>
    </row>
    <row r="8" spans="1:20">
      <c r="A8" s="48">
        <v>3</v>
      </c>
      <c r="B8" s="49" t="s">
        <v>54</v>
      </c>
      <c r="C8" s="62">
        <v>139</v>
      </c>
      <c r="D8" s="62">
        <v>3211</v>
      </c>
      <c r="E8" s="62">
        <v>55</v>
      </c>
      <c r="F8" s="62">
        <v>2234</v>
      </c>
      <c r="G8" s="63">
        <f t="shared" si="0"/>
        <v>69.573341638118961</v>
      </c>
      <c r="H8" s="62">
        <v>999</v>
      </c>
      <c r="I8" s="62">
        <v>4108</v>
      </c>
      <c r="J8" s="62">
        <v>425</v>
      </c>
      <c r="K8" s="62">
        <v>1735</v>
      </c>
      <c r="L8" s="63">
        <f t="shared" si="1"/>
        <v>42.234664070107108</v>
      </c>
      <c r="M8" s="62">
        <v>6580</v>
      </c>
      <c r="N8" s="62">
        <v>24568</v>
      </c>
      <c r="O8" s="62">
        <v>3730</v>
      </c>
      <c r="P8" s="62">
        <v>25185</v>
      </c>
      <c r="Q8" s="63">
        <f t="shared" si="2"/>
        <v>102.51139693910778</v>
      </c>
    </row>
    <row r="9" spans="1:20">
      <c r="A9" s="48">
        <v>4</v>
      </c>
      <c r="B9" s="49" t="s">
        <v>55</v>
      </c>
      <c r="C9" s="62">
        <v>239</v>
      </c>
      <c r="D9" s="62">
        <v>5773</v>
      </c>
      <c r="E9" s="62">
        <v>0</v>
      </c>
      <c r="F9" s="62">
        <v>0</v>
      </c>
      <c r="G9" s="63">
        <f t="shared" si="0"/>
        <v>0</v>
      </c>
      <c r="H9" s="62">
        <v>1736</v>
      </c>
      <c r="I9" s="62">
        <v>6072</v>
      </c>
      <c r="J9" s="62">
        <v>1095</v>
      </c>
      <c r="K9" s="62">
        <v>2984</v>
      </c>
      <c r="L9" s="63">
        <f t="shared" si="1"/>
        <v>49.143610013175234</v>
      </c>
      <c r="M9" s="62">
        <v>10130</v>
      </c>
      <c r="N9" s="62">
        <v>37657</v>
      </c>
      <c r="O9" s="62">
        <v>7489</v>
      </c>
      <c r="P9" s="62">
        <v>34504</v>
      </c>
      <c r="Q9" s="63">
        <f t="shared" si="2"/>
        <v>91.627054730860138</v>
      </c>
    </row>
    <row r="10" spans="1:20">
      <c r="A10" s="48">
        <v>5</v>
      </c>
      <c r="B10" s="49" t="s">
        <v>56</v>
      </c>
      <c r="C10" s="62">
        <v>12</v>
      </c>
      <c r="D10" s="62">
        <v>99</v>
      </c>
      <c r="E10" s="62">
        <v>0</v>
      </c>
      <c r="F10" s="62">
        <v>0</v>
      </c>
      <c r="G10" s="63">
        <f t="shared" si="0"/>
        <v>0</v>
      </c>
      <c r="H10" s="62">
        <v>735</v>
      </c>
      <c r="I10" s="62">
        <v>2614</v>
      </c>
      <c r="J10" s="62">
        <v>103</v>
      </c>
      <c r="K10" s="62">
        <v>398.6</v>
      </c>
      <c r="L10" s="63">
        <f t="shared" si="1"/>
        <v>15.248661055853098</v>
      </c>
      <c r="M10" s="62">
        <v>3123</v>
      </c>
      <c r="N10" s="62">
        <v>11320</v>
      </c>
      <c r="O10" s="62">
        <v>412</v>
      </c>
      <c r="P10" s="62">
        <v>2478.4</v>
      </c>
      <c r="Q10" s="63">
        <f t="shared" si="2"/>
        <v>21.89399293286219</v>
      </c>
    </row>
    <row r="11" spans="1:20">
      <c r="A11" s="48">
        <v>6</v>
      </c>
      <c r="B11" s="49" t="s">
        <v>57</v>
      </c>
      <c r="C11" s="62">
        <v>87</v>
      </c>
      <c r="D11" s="62">
        <v>2243</v>
      </c>
      <c r="E11" s="62">
        <v>0</v>
      </c>
      <c r="F11" s="62">
        <v>0</v>
      </c>
      <c r="G11" s="63">
        <f t="shared" si="0"/>
        <v>0</v>
      </c>
      <c r="H11" s="62">
        <v>556</v>
      </c>
      <c r="I11" s="62">
        <v>2291</v>
      </c>
      <c r="J11" s="62">
        <v>1303</v>
      </c>
      <c r="K11" s="62">
        <v>2520</v>
      </c>
      <c r="L11" s="63">
        <f t="shared" si="1"/>
        <v>109.99563509384548</v>
      </c>
      <c r="M11" s="62">
        <v>3527</v>
      </c>
      <c r="N11" s="62">
        <v>15222</v>
      </c>
      <c r="O11" s="62">
        <v>4978</v>
      </c>
      <c r="P11" s="62">
        <v>20002</v>
      </c>
      <c r="Q11" s="63">
        <f t="shared" si="2"/>
        <v>131.4019182761792</v>
      </c>
    </row>
    <row r="12" spans="1:20">
      <c r="A12" s="48">
        <v>7</v>
      </c>
      <c r="B12" s="49" t="s">
        <v>58</v>
      </c>
      <c r="C12" s="62">
        <v>127</v>
      </c>
      <c r="D12" s="62">
        <v>3177</v>
      </c>
      <c r="E12" s="62">
        <v>0</v>
      </c>
      <c r="F12" s="62">
        <v>0</v>
      </c>
      <c r="G12" s="63">
        <f t="shared" si="0"/>
        <v>0</v>
      </c>
      <c r="H12" s="62">
        <v>2613</v>
      </c>
      <c r="I12" s="62">
        <v>11718</v>
      </c>
      <c r="J12" s="62">
        <v>1103</v>
      </c>
      <c r="K12" s="62">
        <v>4417</v>
      </c>
      <c r="L12" s="63">
        <f t="shared" si="1"/>
        <v>37.69414575866189</v>
      </c>
      <c r="M12" s="62">
        <v>10092</v>
      </c>
      <c r="N12" s="62">
        <v>45891</v>
      </c>
      <c r="O12" s="62">
        <v>2131</v>
      </c>
      <c r="P12" s="62">
        <v>25359</v>
      </c>
      <c r="Q12" s="63">
        <f t="shared" si="2"/>
        <v>55.259201150552393</v>
      </c>
    </row>
    <row r="13" spans="1:20">
      <c r="A13" s="48">
        <v>8</v>
      </c>
      <c r="B13" s="49" t="s">
        <v>45</v>
      </c>
      <c r="C13" s="62">
        <v>30</v>
      </c>
      <c r="D13" s="62">
        <v>665</v>
      </c>
      <c r="E13" s="62">
        <v>0</v>
      </c>
      <c r="F13" s="62">
        <v>0</v>
      </c>
      <c r="G13" s="63">
        <f t="shared" si="0"/>
        <v>0</v>
      </c>
      <c r="H13" s="62">
        <v>203</v>
      </c>
      <c r="I13" s="62">
        <v>778</v>
      </c>
      <c r="J13" s="62">
        <v>26</v>
      </c>
      <c r="K13" s="62">
        <v>70.44</v>
      </c>
      <c r="L13" s="63">
        <f t="shared" si="1"/>
        <v>9.0539845758354751</v>
      </c>
      <c r="M13" s="62">
        <v>1848</v>
      </c>
      <c r="N13" s="62">
        <v>6645</v>
      </c>
      <c r="O13" s="62">
        <v>131</v>
      </c>
      <c r="P13" s="62">
        <v>1434.21</v>
      </c>
      <c r="Q13" s="63">
        <f t="shared" si="2"/>
        <v>21.583295711060948</v>
      </c>
    </row>
    <row r="14" spans="1:20">
      <c r="A14" s="48">
        <v>9</v>
      </c>
      <c r="B14" s="49" t="s">
        <v>46</v>
      </c>
      <c r="C14" s="62">
        <v>8</v>
      </c>
      <c r="D14" s="62">
        <v>57</v>
      </c>
      <c r="E14" s="62">
        <v>0</v>
      </c>
      <c r="F14" s="62">
        <v>0</v>
      </c>
      <c r="G14" s="63">
        <f t="shared" si="0"/>
        <v>0</v>
      </c>
      <c r="H14" s="62">
        <v>276</v>
      </c>
      <c r="I14" s="62">
        <v>1027</v>
      </c>
      <c r="J14" s="62">
        <v>59</v>
      </c>
      <c r="K14" s="62">
        <v>108</v>
      </c>
      <c r="L14" s="63">
        <f t="shared" si="1"/>
        <v>10.516066212268743</v>
      </c>
      <c r="M14" s="62">
        <v>1845</v>
      </c>
      <c r="N14" s="62">
        <v>6591</v>
      </c>
      <c r="O14" s="62">
        <v>469</v>
      </c>
      <c r="P14" s="62">
        <v>6128</v>
      </c>
      <c r="Q14" s="63">
        <f t="shared" si="2"/>
        <v>92.975269306630253</v>
      </c>
    </row>
    <row r="15" spans="1:20">
      <c r="A15" s="48">
        <v>10</v>
      </c>
      <c r="B15" s="49" t="s">
        <v>78</v>
      </c>
      <c r="C15" s="62">
        <v>160</v>
      </c>
      <c r="D15" s="62">
        <v>3548</v>
      </c>
      <c r="E15" s="62">
        <v>0</v>
      </c>
      <c r="F15" s="62">
        <v>0</v>
      </c>
      <c r="G15" s="63">
        <f t="shared" si="0"/>
        <v>0</v>
      </c>
      <c r="H15" s="62">
        <v>321</v>
      </c>
      <c r="I15" s="62">
        <v>1064</v>
      </c>
      <c r="J15" s="62">
        <v>288</v>
      </c>
      <c r="K15" s="62">
        <v>733</v>
      </c>
      <c r="L15" s="63">
        <f t="shared" si="1"/>
        <v>68.890977443609017</v>
      </c>
      <c r="M15" s="62">
        <v>1262</v>
      </c>
      <c r="N15" s="62">
        <v>4855</v>
      </c>
      <c r="O15" s="62">
        <v>1405</v>
      </c>
      <c r="P15" s="62">
        <v>9910</v>
      </c>
      <c r="Q15" s="63">
        <f t="shared" si="2"/>
        <v>204.11946446961895</v>
      </c>
    </row>
    <row r="16" spans="1:20">
      <c r="A16" s="48">
        <v>11</v>
      </c>
      <c r="B16" s="49" t="s">
        <v>59</v>
      </c>
      <c r="C16" s="62">
        <v>1</v>
      </c>
      <c r="D16" s="62">
        <v>8</v>
      </c>
      <c r="E16" s="62">
        <v>0</v>
      </c>
      <c r="F16" s="62">
        <v>0</v>
      </c>
      <c r="G16" s="63">
        <f t="shared" si="0"/>
        <v>0</v>
      </c>
      <c r="H16" s="62">
        <v>174</v>
      </c>
      <c r="I16" s="62">
        <v>695</v>
      </c>
      <c r="J16" s="62">
        <v>104</v>
      </c>
      <c r="K16" s="62">
        <v>641.76</v>
      </c>
      <c r="L16" s="63">
        <f t="shared" si="1"/>
        <v>92.339568345323741</v>
      </c>
      <c r="M16" s="62">
        <v>722</v>
      </c>
      <c r="N16" s="62">
        <v>3174</v>
      </c>
      <c r="O16" s="62">
        <v>712</v>
      </c>
      <c r="P16" s="62">
        <v>3128.59</v>
      </c>
      <c r="Q16" s="63">
        <f t="shared" si="2"/>
        <v>98.569313169502209</v>
      </c>
    </row>
    <row r="17" spans="1:17">
      <c r="A17" s="48">
        <v>12</v>
      </c>
      <c r="B17" s="49" t="s">
        <v>60</v>
      </c>
      <c r="C17" s="62">
        <v>8</v>
      </c>
      <c r="D17" s="62">
        <v>33</v>
      </c>
      <c r="E17" s="62">
        <v>0</v>
      </c>
      <c r="F17" s="62">
        <v>0</v>
      </c>
      <c r="G17" s="63">
        <f t="shared" si="0"/>
        <v>0</v>
      </c>
      <c r="H17" s="62">
        <v>154</v>
      </c>
      <c r="I17" s="62">
        <v>631</v>
      </c>
      <c r="J17" s="62">
        <v>71</v>
      </c>
      <c r="K17" s="62">
        <v>174</v>
      </c>
      <c r="L17" s="63">
        <f t="shared" si="1"/>
        <v>27.575277337559431</v>
      </c>
      <c r="M17" s="62">
        <v>1374</v>
      </c>
      <c r="N17" s="62">
        <v>5172</v>
      </c>
      <c r="O17" s="62">
        <v>329</v>
      </c>
      <c r="P17" s="62">
        <v>3589</v>
      </c>
      <c r="Q17" s="63">
        <f t="shared" si="2"/>
        <v>69.392884764114456</v>
      </c>
    </row>
    <row r="18" spans="1:17">
      <c r="A18" s="48">
        <v>13</v>
      </c>
      <c r="B18" s="49" t="s">
        <v>189</v>
      </c>
      <c r="C18" s="62">
        <v>23</v>
      </c>
      <c r="D18" s="62">
        <v>155</v>
      </c>
      <c r="E18" s="62">
        <v>0</v>
      </c>
      <c r="F18" s="62">
        <v>196</v>
      </c>
      <c r="G18" s="63">
        <f t="shared" si="0"/>
        <v>126.45161290322581</v>
      </c>
      <c r="H18" s="62">
        <v>525</v>
      </c>
      <c r="I18" s="62">
        <v>1947</v>
      </c>
      <c r="J18" s="62">
        <v>392</v>
      </c>
      <c r="K18" s="62">
        <v>541</v>
      </c>
      <c r="L18" s="63">
        <f t="shared" si="1"/>
        <v>27.786337955829481</v>
      </c>
      <c r="M18" s="62">
        <v>4600</v>
      </c>
      <c r="N18" s="62">
        <v>17177</v>
      </c>
      <c r="O18" s="62">
        <v>769</v>
      </c>
      <c r="P18" s="62">
        <v>3812</v>
      </c>
      <c r="Q18" s="63">
        <f t="shared" si="2"/>
        <v>22.192466670547827</v>
      </c>
    </row>
    <row r="19" spans="1:17">
      <c r="A19" s="48">
        <v>14</v>
      </c>
      <c r="B19" s="49" t="s">
        <v>190</v>
      </c>
      <c r="C19" s="62">
        <v>6</v>
      </c>
      <c r="D19" s="62">
        <v>33</v>
      </c>
      <c r="E19" s="62">
        <v>0</v>
      </c>
      <c r="F19" s="62">
        <v>0</v>
      </c>
      <c r="G19" s="63">
        <f t="shared" si="0"/>
        <v>0</v>
      </c>
      <c r="H19" s="62">
        <v>364</v>
      </c>
      <c r="I19" s="62">
        <v>1481</v>
      </c>
      <c r="J19" s="62">
        <v>16</v>
      </c>
      <c r="K19" s="62">
        <v>107</v>
      </c>
      <c r="L19" s="63">
        <f t="shared" si="1"/>
        <v>7.2248480756245783</v>
      </c>
      <c r="M19" s="62">
        <v>1606</v>
      </c>
      <c r="N19" s="62">
        <v>5827</v>
      </c>
      <c r="O19" s="62">
        <v>273</v>
      </c>
      <c r="P19" s="62">
        <v>3306</v>
      </c>
      <c r="Q19" s="63">
        <f t="shared" si="2"/>
        <v>56.735884674789773</v>
      </c>
    </row>
    <row r="20" spans="1:17">
      <c r="A20" s="48">
        <v>15</v>
      </c>
      <c r="B20" s="49" t="s">
        <v>61</v>
      </c>
      <c r="C20" s="62">
        <v>222</v>
      </c>
      <c r="D20" s="62">
        <v>4407</v>
      </c>
      <c r="E20" s="62">
        <v>15</v>
      </c>
      <c r="F20" s="62">
        <v>14978.29</v>
      </c>
      <c r="G20" s="63">
        <f t="shared" si="0"/>
        <v>339.87497163603359</v>
      </c>
      <c r="H20" s="62">
        <v>1519</v>
      </c>
      <c r="I20" s="62">
        <v>5660</v>
      </c>
      <c r="J20" s="62">
        <v>1862</v>
      </c>
      <c r="K20" s="62">
        <v>4633.5600000000004</v>
      </c>
      <c r="L20" s="63">
        <f t="shared" si="1"/>
        <v>81.865017667844526</v>
      </c>
      <c r="M20" s="62">
        <v>14489</v>
      </c>
      <c r="N20" s="62">
        <v>53437</v>
      </c>
      <c r="O20" s="62">
        <v>6854</v>
      </c>
      <c r="P20" s="62">
        <v>13055.16</v>
      </c>
      <c r="Q20" s="63">
        <f t="shared" si="2"/>
        <v>24.430937365495819</v>
      </c>
    </row>
    <row r="21" spans="1:17">
      <c r="A21" s="48">
        <v>16</v>
      </c>
      <c r="B21" s="49" t="s">
        <v>67</v>
      </c>
      <c r="C21" s="62">
        <v>651</v>
      </c>
      <c r="D21" s="62">
        <v>13162</v>
      </c>
      <c r="E21" s="62">
        <v>26</v>
      </c>
      <c r="F21" s="62">
        <v>10337</v>
      </c>
      <c r="G21" s="63">
        <f t="shared" si="0"/>
        <v>78.536696550676183</v>
      </c>
      <c r="H21" s="62">
        <v>8800</v>
      </c>
      <c r="I21" s="62">
        <v>34582</v>
      </c>
      <c r="J21" s="62">
        <v>6697</v>
      </c>
      <c r="K21" s="62">
        <v>8695</v>
      </c>
      <c r="L21" s="63">
        <f t="shared" si="1"/>
        <v>25.143138048695853</v>
      </c>
      <c r="M21" s="62">
        <v>59515</v>
      </c>
      <c r="N21" s="62">
        <v>231039</v>
      </c>
      <c r="O21" s="62">
        <v>44965</v>
      </c>
      <c r="P21" s="62">
        <v>105458</v>
      </c>
      <c r="Q21" s="63">
        <f t="shared" si="2"/>
        <v>45.645107535957131</v>
      </c>
    </row>
    <row r="22" spans="1:17">
      <c r="A22" s="48">
        <v>17</v>
      </c>
      <c r="B22" s="49" t="s">
        <v>62</v>
      </c>
      <c r="C22" s="62">
        <v>8</v>
      </c>
      <c r="D22" s="62">
        <v>45</v>
      </c>
      <c r="E22" s="62">
        <v>0</v>
      </c>
      <c r="F22" s="62">
        <v>0</v>
      </c>
      <c r="G22" s="63">
        <f t="shared" si="0"/>
        <v>0</v>
      </c>
      <c r="H22" s="62">
        <v>358</v>
      </c>
      <c r="I22" s="62">
        <v>1423</v>
      </c>
      <c r="J22" s="62">
        <v>432</v>
      </c>
      <c r="K22" s="62">
        <v>973</v>
      </c>
      <c r="L22" s="63">
        <f t="shared" si="1"/>
        <v>68.376669009135625</v>
      </c>
      <c r="M22" s="62">
        <v>1915</v>
      </c>
      <c r="N22" s="62">
        <v>7413</v>
      </c>
      <c r="O22" s="62">
        <v>759</v>
      </c>
      <c r="P22" s="62">
        <v>3440</v>
      </c>
      <c r="Q22" s="63">
        <f t="shared" si="2"/>
        <v>46.404964251989746</v>
      </c>
    </row>
    <row r="23" spans="1:17">
      <c r="A23" s="48">
        <v>18</v>
      </c>
      <c r="B23" s="49" t="s">
        <v>191</v>
      </c>
      <c r="C23" s="62">
        <v>153</v>
      </c>
      <c r="D23" s="62">
        <v>3572</v>
      </c>
      <c r="E23" s="62">
        <v>0</v>
      </c>
      <c r="F23" s="62">
        <v>0</v>
      </c>
      <c r="G23" s="63">
        <f t="shared" si="0"/>
        <v>0</v>
      </c>
      <c r="H23" s="62">
        <v>885</v>
      </c>
      <c r="I23" s="62">
        <v>3231</v>
      </c>
      <c r="J23" s="62">
        <v>83</v>
      </c>
      <c r="K23" s="62">
        <v>242</v>
      </c>
      <c r="L23" s="63">
        <f t="shared" si="1"/>
        <v>7.4899411946765708</v>
      </c>
      <c r="M23" s="62">
        <v>4673</v>
      </c>
      <c r="N23" s="62">
        <v>19768</v>
      </c>
      <c r="O23" s="62">
        <v>298</v>
      </c>
      <c r="P23" s="62">
        <v>726</v>
      </c>
      <c r="Q23" s="63">
        <f t="shared" si="2"/>
        <v>3.6726021853500606</v>
      </c>
    </row>
    <row r="24" spans="1:17">
      <c r="A24" s="48">
        <v>19</v>
      </c>
      <c r="B24" s="49" t="s">
        <v>63</v>
      </c>
      <c r="C24" s="62">
        <v>148</v>
      </c>
      <c r="D24" s="62">
        <v>3536</v>
      </c>
      <c r="E24" s="62">
        <v>0</v>
      </c>
      <c r="F24" s="62">
        <v>0</v>
      </c>
      <c r="G24" s="63">
        <f t="shared" si="0"/>
        <v>0</v>
      </c>
      <c r="H24" s="62">
        <v>2084</v>
      </c>
      <c r="I24" s="62">
        <v>9874</v>
      </c>
      <c r="J24" s="62">
        <v>1834</v>
      </c>
      <c r="K24" s="62">
        <v>1617</v>
      </c>
      <c r="L24" s="63">
        <f t="shared" si="1"/>
        <v>16.376341908041322</v>
      </c>
      <c r="M24" s="62">
        <v>14401</v>
      </c>
      <c r="N24" s="62">
        <v>35893</v>
      </c>
      <c r="O24" s="62">
        <v>8347</v>
      </c>
      <c r="P24" s="62">
        <v>14562</v>
      </c>
      <c r="Q24" s="63">
        <f t="shared" si="2"/>
        <v>40.570584793692362</v>
      </c>
    </row>
    <row r="25" spans="1:17">
      <c r="A25" s="48">
        <v>20</v>
      </c>
      <c r="B25" s="49" t="s">
        <v>64</v>
      </c>
      <c r="C25" s="62">
        <v>3</v>
      </c>
      <c r="D25" s="62">
        <v>14</v>
      </c>
      <c r="E25" s="62">
        <v>0</v>
      </c>
      <c r="F25" s="62">
        <v>0</v>
      </c>
      <c r="G25" s="63">
        <f t="shared" si="0"/>
        <v>0</v>
      </c>
      <c r="H25" s="62">
        <v>85</v>
      </c>
      <c r="I25" s="62">
        <v>387</v>
      </c>
      <c r="J25" s="62">
        <v>16</v>
      </c>
      <c r="K25" s="62">
        <v>68.290000000000006</v>
      </c>
      <c r="L25" s="63">
        <f t="shared" si="1"/>
        <v>17.645994832041346</v>
      </c>
      <c r="M25" s="62">
        <v>552</v>
      </c>
      <c r="N25" s="62">
        <v>2071</v>
      </c>
      <c r="O25" s="62">
        <v>195</v>
      </c>
      <c r="P25" s="62">
        <v>1969.21</v>
      </c>
      <c r="Q25" s="63">
        <f t="shared" si="2"/>
        <v>95.084983099951714</v>
      </c>
    </row>
    <row r="26" spans="1:17">
      <c r="A26" s="48">
        <v>21</v>
      </c>
      <c r="B26" s="49" t="s">
        <v>47</v>
      </c>
      <c r="C26" s="62">
        <v>8</v>
      </c>
      <c r="D26" s="62">
        <v>29</v>
      </c>
      <c r="E26" s="62">
        <v>0</v>
      </c>
      <c r="F26" s="62">
        <v>0</v>
      </c>
      <c r="G26" s="63">
        <f t="shared" si="0"/>
        <v>0</v>
      </c>
      <c r="H26" s="62">
        <v>272</v>
      </c>
      <c r="I26" s="62">
        <v>949</v>
      </c>
      <c r="J26" s="62">
        <v>97</v>
      </c>
      <c r="K26" s="62">
        <v>229</v>
      </c>
      <c r="L26" s="63">
        <f t="shared" si="1"/>
        <v>24.130663856691253</v>
      </c>
      <c r="M26" s="62">
        <v>1147</v>
      </c>
      <c r="N26" s="62">
        <v>4442</v>
      </c>
      <c r="O26" s="62">
        <v>495</v>
      </c>
      <c r="P26" s="62">
        <v>5144</v>
      </c>
      <c r="Q26" s="63">
        <f t="shared" si="2"/>
        <v>115.80369203061684</v>
      </c>
    </row>
    <row r="27" spans="1:17">
      <c r="A27" s="202"/>
      <c r="B27" s="152" t="s">
        <v>306</v>
      </c>
      <c r="C27" s="65">
        <f>SUM(C6:C26)</f>
        <v>2143</v>
      </c>
      <c r="D27" s="65">
        <f t="shared" ref="D27:P27" si="3">SUM(D6:D26)</f>
        <v>45668</v>
      </c>
      <c r="E27" s="65">
        <f t="shared" si="3"/>
        <v>97</v>
      </c>
      <c r="F27" s="65">
        <f t="shared" si="3"/>
        <v>28185.29</v>
      </c>
      <c r="G27" s="60">
        <f t="shared" si="0"/>
        <v>61.717811158798284</v>
      </c>
      <c r="H27" s="65">
        <f t="shared" si="3"/>
        <v>23733</v>
      </c>
      <c r="I27" s="65">
        <f t="shared" si="3"/>
        <v>94696</v>
      </c>
      <c r="J27" s="65">
        <f t="shared" si="3"/>
        <v>16878</v>
      </c>
      <c r="K27" s="65">
        <f t="shared" si="3"/>
        <v>32466.65</v>
      </c>
      <c r="L27" s="60">
        <f t="shared" si="1"/>
        <v>34.285133479766834</v>
      </c>
      <c r="M27" s="65">
        <f t="shared" si="3"/>
        <v>150488</v>
      </c>
      <c r="N27" s="65">
        <f t="shared" si="3"/>
        <v>565077</v>
      </c>
      <c r="O27" s="65">
        <f t="shared" si="3"/>
        <v>88392</v>
      </c>
      <c r="P27" s="65">
        <f t="shared" si="3"/>
        <v>301851.57</v>
      </c>
      <c r="Q27" s="60">
        <f t="shared" si="2"/>
        <v>53.417776692379974</v>
      </c>
    </row>
    <row r="28" spans="1:17">
      <c r="A28" s="48">
        <v>22</v>
      </c>
      <c r="B28" s="49" t="s">
        <v>44</v>
      </c>
      <c r="C28" s="62">
        <v>80</v>
      </c>
      <c r="D28" s="62">
        <v>1695</v>
      </c>
      <c r="E28" s="62">
        <v>0</v>
      </c>
      <c r="F28" s="62">
        <v>0</v>
      </c>
      <c r="G28" s="63">
        <f t="shared" si="0"/>
        <v>0</v>
      </c>
      <c r="H28" s="62">
        <v>491</v>
      </c>
      <c r="I28" s="62">
        <v>2047</v>
      </c>
      <c r="J28" s="62">
        <v>461</v>
      </c>
      <c r="K28" s="62">
        <v>1832.98</v>
      </c>
      <c r="L28" s="63">
        <f t="shared" si="1"/>
        <v>89.544699560332191</v>
      </c>
      <c r="M28" s="62">
        <v>3004</v>
      </c>
      <c r="N28" s="62">
        <v>11187</v>
      </c>
      <c r="O28" s="62">
        <v>2558</v>
      </c>
      <c r="P28" s="62">
        <v>12655.54</v>
      </c>
      <c r="Q28" s="63">
        <f t="shared" si="2"/>
        <v>113.12720121569679</v>
      </c>
    </row>
    <row r="29" spans="1:17">
      <c r="A29" s="48">
        <v>23</v>
      </c>
      <c r="B29" s="49" t="s">
        <v>192</v>
      </c>
      <c r="C29" s="62">
        <v>1</v>
      </c>
      <c r="D29" s="62">
        <v>6</v>
      </c>
      <c r="E29" s="62">
        <v>0</v>
      </c>
      <c r="F29" s="62">
        <v>0</v>
      </c>
      <c r="G29" s="63">
        <f t="shared" si="0"/>
        <v>0</v>
      </c>
      <c r="H29" s="62">
        <v>44</v>
      </c>
      <c r="I29" s="62">
        <v>160</v>
      </c>
      <c r="J29" s="62">
        <v>0</v>
      </c>
      <c r="K29" s="62">
        <v>0</v>
      </c>
      <c r="L29" s="63">
        <f t="shared" si="1"/>
        <v>0</v>
      </c>
      <c r="M29" s="62">
        <v>481</v>
      </c>
      <c r="N29" s="62">
        <v>1626</v>
      </c>
      <c r="O29" s="62">
        <v>31</v>
      </c>
      <c r="P29" s="62">
        <v>223.31</v>
      </c>
      <c r="Q29" s="63">
        <f t="shared" si="2"/>
        <v>13.73370233702337</v>
      </c>
    </row>
    <row r="30" spans="1:17">
      <c r="A30" s="48">
        <v>24</v>
      </c>
      <c r="B30" s="49" t="s">
        <v>193</v>
      </c>
      <c r="C30" s="62">
        <v>0</v>
      </c>
      <c r="D30" s="62">
        <v>0</v>
      </c>
      <c r="E30" s="62">
        <v>0</v>
      </c>
      <c r="F30" s="62">
        <v>0</v>
      </c>
      <c r="G30" s="63">
        <v>0</v>
      </c>
      <c r="H30" s="62">
        <v>5</v>
      </c>
      <c r="I30" s="62">
        <v>15</v>
      </c>
      <c r="J30" s="62">
        <v>0</v>
      </c>
      <c r="K30" s="62">
        <v>0</v>
      </c>
      <c r="L30" s="63">
        <f t="shared" si="1"/>
        <v>0</v>
      </c>
      <c r="M30" s="62">
        <v>110</v>
      </c>
      <c r="N30" s="62">
        <v>375</v>
      </c>
      <c r="O30" s="62">
        <v>6</v>
      </c>
      <c r="P30" s="62">
        <v>42.4</v>
      </c>
      <c r="Q30" s="63">
        <f t="shared" si="2"/>
        <v>11.306666666666667</v>
      </c>
    </row>
    <row r="31" spans="1:17">
      <c r="A31" s="48">
        <v>25</v>
      </c>
      <c r="B31" s="49" t="s">
        <v>48</v>
      </c>
      <c r="C31" s="62">
        <v>1</v>
      </c>
      <c r="D31" s="62">
        <v>6</v>
      </c>
      <c r="E31" s="62">
        <v>0</v>
      </c>
      <c r="F31" s="62">
        <v>0</v>
      </c>
      <c r="G31" s="63">
        <f t="shared" si="0"/>
        <v>0</v>
      </c>
      <c r="H31" s="62">
        <v>9</v>
      </c>
      <c r="I31" s="62">
        <v>42</v>
      </c>
      <c r="J31" s="62">
        <v>2</v>
      </c>
      <c r="K31" s="62">
        <v>9.98</v>
      </c>
      <c r="L31" s="63">
        <f t="shared" si="1"/>
        <v>23.761904761904763</v>
      </c>
      <c r="M31" s="62">
        <v>270</v>
      </c>
      <c r="N31" s="62">
        <v>920</v>
      </c>
      <c r="O31" s="62">
        <v>4</v>
      </c>
      <c r="P31" s="62">
        <v>33</v>
      </c>
      <c r="Q31" s="63">
        <f t="shared" si="2"/>
        <v>3.5869565217391304</v>
      </c>
    </row>
    <row r="32" spans="1:17">
      <c r="A32" s="48">
        <v>26</v>
      </c>
      <c r="B32" s="49" t="s">
        <v>194</v>
      </c>
      <c r="C32" s="62">
        <v>1</v>
      </c>
      <c r="D32" s="62">
        <v>6</v>
      </c>
      <c r="E32" s="62">
        <v>0</v>
      </c>
      <c r="F32" s="62">
        <v>0</v>
      </c>
      <c r="G32" s="63">
        <f t="shared" si="0"/>
        <v>0</v>
      </c>
      <c r="H32" s="62">
        <v>40</v>
      </c>
      <c r="I32" s="62">
        <v>190</v>
      </c>
      <c r="J32" s="62">
        <v>0</v>
      </c>
      <c r="K32" s="62">
        <v>0</v>
      </c>
      <c r="L32" s="63">
        <f t="shared" si="1"/>
        <v>0</v>
      </c>
      <c r="M32" s="62">
        <v>255</v>
      </c>
      <c r="N32" s="62">
        <v>938</v>
      </c>
      <c r="O32" s="62">
        <v>193</v>
      </c>
      <c r="P32" s="62">
        <v>1371</v>
      </c>
      <c r="Q32" s="63">
        <f t="shared" si="2"/>
        <v>146.16204690831557</v>
      </c>
    </row>
    <row r="33" spans="1:17">
      <c r="A33" s="48">
        <v>27</v>
      </c>
      <c r="B33" s="49" t="s">
        <v>195</v>
      </c>
      <c r="C33" s="62">
        <v>1</v>
      </c>
      <c r="D33" s="62">
        <v>6</v>
      </c>
      <c r="E33" s="62">
        <v>0</v>
      </c>
      <c r="F33" s="62">
        <v>0</v>
      </c>
      <c r="G33" s="63">
        <f t="shared" si="0"/>
        <v>0</v>
      </c>
      <c r="H33" s="62">
        <v>3</v>
      </c>
      <c r="I33" s="62">
        <v>15</v>
      </c>
      <c r="J33" s="62">
        <v>0</v>
      </c>
      <c r="K33" s="62">
        <v>0</v>
      </c>
      <c r="L33" s="63">
        <f t="shared" si="1"/>
        <v>0</v>
      </c>
      <c r="M33" s="62">
        <v>201</v>
      </c>
      <c r="N33" s="62">
        <v>685</v>
      </c>
      <c r="O33" s="62">
        <v>2</v>
      </c>
      <c r="P33" s="62">
        <v>9.35</v>
      </c>
      <c r="Q33" s="63">
        <f t="shared" si="2"/>
        <v>1.364963503649635</v>
      </c>
    </row>
    <row r="34" spans="1:17">
      <c r="A34" s="48">
        <v>28</v>
      </c>
      <c r="B34" s="49" t="s">
        <v>196</v>
      </c>
      <c r="C34" s="62">
        <v>1</v>
      </c>
      <c r="D34" s="62">
        <v>8</v>
      </c>
      <c r="E34" s="62">
        <v>0</v>
      </c>
      <c r="F34" s="62">
        <v>0</v>
      </c>
      <c r="G34" s="63">
        <f t="shared" si="0"/>
        <v>0</v>
      </c>
      <c r="H34" s="62">
        <v>40</v>
      </c>
      <c r="I34" s="62">
        <v>144</v>
      </c>
      <c r="J34" s="62">
        <v>7</v>
      </c>
      <c r="K34" s="62">
        <v>25</v>
      </c>
      <c r="L34" s="63">
        <f t="shared" si="1"/>
        <v>17.361111111111111</v>
      </c>
      <c r="M34" s="62">
        <v>513</v>
      </c>
      <c r="N34" s="62">
        <v>1742</v>
      </c>
      <c r="O34" s="62">
        <v>42</v>
      </c>
      <c r="P34" s="62">
        <v>436</v>
      </c>
      <c r="Q34" s="63">
        <f t="shared" si="2"/>
        <v>25.02870264064294</v>
      </c>
    </row>
    <row r="35" spans="1:17">
      <c r="A35" s="48">
        <v>29</v>
      </c>
      <c r="B35" s="49" t="s">
        <v>68</v>
      </c>
      <c r="C35" s="62">
        <v>64</v>
      </c>
      <c r="D35" s="62">
        <v>1016</v>
      </c>
      <c r="E35" s="62">
        <v>0</v>
      </c>
      <c r="F35" s="62">
        <v>0</v>
      </c>
      <c r="G35" s="63">
        <f t="shared" si="0"/>
        <v>0</v>
      </c>
      <c r="H35" s="62">
        <v>738</v>
      </c>
      <c r="I35" s="62">
        <v>2719</v>
      </c>
      <c r="J35" s="62">
        <v>257</v>
      </c>
      <c r="K35" s="62">
        <v>426.87</v>
      </c>
      <c r="L35" s="63">
        <f t="shared" si="1"/>
        <v>15.699521883045238</v>
      </c>
      <c r="M35" s="62">
        <v>6035</v>
      </c>
      <c r="N35" s="62">
        <v>21262</v>
      </c>
      <c r="O35" s="62">
        <v>1660</v>
      </c>
      <c r="P35" s="62">
        <v>4008.75</v>
      </c>
      <c r="Q35" s="63">
        <f t="shared" si="2"/>
        <v>18.854058884394696</v>
      </c>
    </row>
    <row r="36" spans="1:17">
      <c r="A36" s="48">
        <v>30</v>
      </c>
      <c r="B36" s="49" t="s">
        <v>69</v>
      </c>
      <c r="C36" s="62">
        <v>177</v>
      </c>
      <c r="D36" s="62">
        <v>4072</v>
      </c>
      <c r="E36" s="62">
        <v>0</v>
      </c>
      <c r="F36" s="62">
        <v>0</v>
      </c>
      <c r="G36" s="63">
        <f t="shared" si="0"/>
        <v>0</v>
      </c>
      <c r="H36" s="62">
        <v>699</v>
      </c>
      <c r="I36" s="62">
        <v>2703</v>
      </c>
      <c r="J36" s="62">
        <v>160</v>
      </c>
      <c r="K36" s="62">
        <v>613</v>
      </c>
      <c r="L36" s="63">
        <f t="shared" si="1"/>
        <v>22.678505364409915</v>
      </c>
      <c r="M36" s="62">
        <v>5963</v>
      </c>
      <c r="N36" s="62">
        <v>22658</v>
      </c>
      <c r="O36" s="62">
        <v>286</v>
      </c>
      <c r="P36" s="62">
        <v>4241</v>
      </c>
      <c r="Q36" s="63">
        <f t="shared" si="2"/>
        <v>18.717450790007945</v>
      </c>
    </row>
    <row r="37" spans="1:17">
      <c r="A37" s="48">
        <v>31</v>
      </c>
      <c r="B37" s="49" t="s">
        <v>197</v>
      </c>
      <c r="C37" s="62">
        <v>0</v>
      </c>
      <c r="D37" s="62">
        <v>0</v>
      </c>
      <c r="E37" s="62">
        <v>0</v>
      </c>
      <c r="F37" s="62">
        <v>0</v>
      </c>
      <c r="G37" s="63">
        <v>0</v>
      </c>
      <c r="H37" s="62">
        <v>27</v>
      </c>
      <c r="I37" s="62">
        <v>82</v>
      </c>
      <c r="J37" s="62">
        <v>0</v>
      </c>
      <c r="K37" s="62">
        <v>0</v>
      </c>
      <c r="L37" s="63">
        <f t="shared" si="1"/>
        <v>0</v>
      </c>
      <c r="M37" s="62">
        <v>94</v>
      </c>
      <c r="N37" s="62">
        <v>320</v>
      </c>
      <c r="O37" s="62">
        <v>944</v>
      </c>
      <c r="P37" s="62">
        <v>576.72</v>
      </c>
      <c r="Q37" s="63">
        <f t="shared" si="2"/>
        <v>180.22499999999999</v>
      </c>
    </row>
    <row r="38" spans="1:17">
      <c r="A38" s="48">
        <v>32</v>
      </c>
      <c r="B38" s="49" t="s">
        <v>198</v>
      </c>
      <c r="C38" s="62">
        <v>4</v>
      </c>
      <c r="D38" s="62">
        <v>21</v>
      </c>
      <c r="E38" s="62">
        <v>0</v>
      </c>
      <c r="F38" s="62">
        <v>0</v>
      </c>
      <c r="G38" s="63">
        <f t="shared" ref="G38:G59" si="4">F38*100/D38</f>
        <v>0</v>
      </c>
      <c r="H38" s="62">
        <v>105</v>
      </c>
      <c r="I38" s="62">
        <v>417</v>
      </c>
      <c r="J38" s="62">
        <v>0</v>
      </c>
      <c r="K38" s="62">
        <v>0</v>
      </c>
      <c r="L38" s="63">
        <f t="shared" ref="L38:L59" si="5">K38*100/I38</f>
        <v>0</v>
      </c>
      <c r="M38" s="62">
        <v>1066</v>
      </c>
      <c r="N38" s="62">
        <v>3842</v>
      </c>
      <c r="O38" s="62">
        <v>0</v>
      </c>
      <c r="P38" s="62">
        <v>0</v>
      </c>
      <c r="Q38" s="63">
        <f t="shared" si="2"/>
        <v>0</v>
      </c>
    </row>
    <row r="39" spans="1:17">
      <c r="A39" s="48">
        <v>33</v>
      </c>
      <c r="B39" s="49" t="s">
        <v>199</v>
      </c>
      <c r="C39" s="62">
        <v>2</v>
      </c>
      <c r="D39" s="62">
        <v>9</v>
      </c>
      <c r="E39" s="62">
        <v>0</v>
      </c>
      <c r="F39" s="62">
        <v>0</v>
      </c>
      <c r="G39" s="63">
        <f t="shared" si="4"/>
        <v>0</v>
      </c>
      <c r="H39" s="62">
        <v>20</v>
      </c>
      <c r="I39" s="62">
        <v>87</v>
      </c>
      <c r="J39" s="62">
        <v>1</v>
      </c>
      <c r="K39" s="62">
        <v>2</v>
      </c>
      <c r="L39" s="63">
        <f t="shared" si="5"/>
        <v>2.2988505747126435</v>
      </c>
      <c r="M39" s="62">
        <v>382</v>
      </c>
      <c r="N39" s="62">
        <v>1298</v>
      </c>
      <c r="O39" s="62">
        <v>7</v>
      </c>
      <c r="P39" s="62">
        <v>44</v>
      </c>
      <c r="Q39" s="63">
        <f t="shared" si="2"/>
        <v>3.3898305084745761</v>
      </c>
    </row>
    <row r="40" spans="1:17">
      <c r="A40" s="48">
        <v>34</v>
      </c>
      <c r="B40" s="49" t="s">
        <v>200</v>
      </c>
      <c r="C40" s="62">
        <v>1</v>
      </c>
      <c r="D40" s="62">
        <v>6</v>
      </c>
      <c r="E40" s="62">
        <v>0</v>
      </c>
      <c r="F40" s="62">
        <v>0</v>
      </c>
      <c r="G40" s="63">
        <f t="shared" si="4"/>
        <v>0</v>
      </c>
      <c r="H40" s="62">
        <v>45</v>
      </c>
      <c r="I40" s="62">
        <v>180</v>
      </c>
      <c r="J40" s="62">
        <v>8</v>
      </c>
      <c r="K40" s="62">
        <v>22.73</v>
      </c>
      <c r="L40" s="63">
        <f t="shared" si="5"/>
        <v>12.627777777777778</v>
      </c>
      <c r="M40" s="62">
        <v>424</v>
      </c>
      <c r="N40" s="62">
        <v>1459</v>
      </c>
      <c r="O40" s="62">
        <v>170</v>
      </c>
      <c r="P40" s="62">
        <v>2102.52</v>
      </c>
      <c r="Q40" s="63">
        <f t="shared" si="2"/>
        <v>144.10692254969157</v>
      </c>
    </row>
    <row r="41" spans="1:17">
      <c r="A41" s="48">
        <v>35</v>
      </c>
      <c r="B41" s="49" t="s">
        <v>201</v>
      </c>
      <c r="C41" s="62">
        <v>1</v>
      </c>
      <c r="D41" s="62">
        <v>6</v>
      </c>
      <c r="E41" s="62">
        <v>0</v>
      </c>
      <c r="F41" s="62">
        <v>0</v>
      </c>
      <c r="G41" s="63">
        <f t="shared" si="4"/>
        <v>0</v>
      </c>
      <c r="H41" s="62">
        <v>31</v>
      </c>
      <c r="I41" s="62">
        <v>131</v>
      </c>
      <c r="J41" s="62">
        <v>0</v>
      </c>
      <c r="K41" s="62">
        <v>0</v>
      </c>
      <c r="L41" s="63">
        <f t="shared" si="5"/>
        <v>0</v>
      </c>
      <c r="M41" s="62">
        <v>317</v>
      </c>
      <c r="N41" s="62">
        <v>1112</v>
      </c>
      <c r="O41" s="62">
        <v>0</v>
      </c>
      <c r="P41" s="62">
        <v>0</v>
      </c>
      <c r="Q41" s="63">
        <f t="shared" si="2"/>
        <v>0</v>
      </c>
    </row>
    <row r="42" spans="1:17">
      <c r="A42" s="48">
        <v>36</v>
      </c>
      <c r="B42" s="49" t="s">
        <v>70</v>
      </c>
      <c r="C42" s="62">
        <v>1</v>
      </c>
      <c r="D42" s="62">
        <v>6</v>
      </c>
      <c r="E42" s="62">
        <v>0</v>
      </c>
      <c r="F42" s="62">
        <v>0</v>
      </c>
      <c r="G42" s="63">
        <f t="shared" si="4"/>
        <v>0</v>
      </c>
      <c r="H42" s="62">
        <v>81</v>
      </c>
      <c r="I42" s="62">
        <v>356</v>
      </c>
      <c r="J42" s="62">
        <v>1</v>
      </c>
      <c r="K42" s="62">
        <v>0.33</v>
      </c>
      <c r="L42" s="63">
        <f t="shared" si="5"/>
        <v>9.269662921348315E-2</v>
      </c>
      <c r="M42" s="62">
        <v>621</v>
      </c>
      <c r="N42" s="62">
        <v>2264</v>
      </c>
      <c r="O42" s="62">
        <v>75</v>
      </c>
      <c r="P42" s="62">
        <v>719.11</v>
      </c>
      <c r="Q42" s="63">
        <f t="shared" si="2"/>
        <v>31.762809187279153</v>
      </c>
    </row>
    <row r="43" spans="1:17">
      <c r="A43" s="48">
        <v>37</v>
      </c>
      <c r="B43" s="49" t="s">
        <v>202</v>
      </c>
      <c r="C43" s="62">
        <v>1</v>
      </c>
      <c r="D43" s="62">
        <v>6</v>
      </c>
      <c r="E43" s="62">
        <v>0</v>
      </c>
      <c r="F43" s="62">
        <v>0</v>
      </c>
      <c r="G43" s="63">
        <f t="shared" si="4"/>
        <v>0</v>
      </c>
      <c r="H43" s="62">
        <v>25</v>
      </c>
      <c r="I43" s="62">
        <v>92</v>
      </c>
      <c r="J43" s="62">
        <v>0</v>
      </c>
      <c r="K43" s="62">
        <v>0</v>
      </c>
      <c r="L43" s="63">
        <f t="shared" si="5"/>
        <v>0</v>
      </c>
      <c r="M43" s="62">
        <v>282</v>
      </c>
      <c r="N43" s="62">
        <v>998</v>
      </c>
      <c r="O43" s="62">
        <v>0</v>
      </c>
      <c r="P43" s="62">
        <v>0</v>
      </c>
      <c r="Q43" s="63">
        <f t="shared" si="2"/>
        <v>0</v>
      </c>
    </row>
    <row r="44" spans="1:17">
      <c r="A44" s="48">
        <v>38</v>
      </c>
      <c r="B44" s="49" t="s">
        <v>203</v>
      </c>
      <c r="C44" s="62">
        <v>1</v>
      </c>
      <c r="D44" s="62">
        <v>6</v>
      </c>
      <c r="E44" s="62">
        <v>0</v>
      </c>
      <c r="F44" s="62">
        <v>0</v>
      </c>
      <c r="G44" s="63">
        <f t="shared" si="4"/>
        <v>0</v>
      </c>
      <c r="H44" s="62">
        <v>27</v>
      </c>
      <c r="I44" s="62">
        <v>145</v>
      </c>
      <c r="J44" s="62">
        <v>261</v>
      </c>
      <c r="K44" s="62">
        <v>61</v>
      </c>
      <c r="L44" s="63">
        <f t="shared" si="5"/>
        <v>42.068965517241381</v>
      </c>
      <c r="M44" s="62">
        <v>423</v>
      </c>
      <c r="N44" s="62">
        <v>1496</v>
      </c>
      <c r="O44" s="62">
        <v>1081</v>
      </c>
      <c r="P44" s="62">
        <v>301</v>
      </c>
      <c r="Q44" s="63">
        <f t="shared" si="2"/>
        <v>20.120320855614974</v>
      </c>
    </row>
    <row r="45" spans="1:17">
      <c r="A45" s="48">
        <v>39</v>
      </c>
      <c r="B45" s="49" t="s">
        <v>204</v>
      </c>
      <c r="C45" s="62">
        <v>1</v>
      </c>
      <c r="D45" s="62">
        <v>5</v>
      </c>
      <c r="E45" s="62">
        <v>0</v>
      </c>
      <c r="F45" s="62">
        <v>0</v>
      </c>
      <c r="G45" s="63">
        <f t="shared" si="4"/>
        <v>0</v>
      </c>
      <c r="H45" s="62">
        <v>12</v>
      </c>
      <c r="I45" s="62">
        <v>54</v>
      </c>
      <c r="J45" s="62">
        <v>2</v>
      </c>
      <c r="K45" s="62">
        <v>5</v>
      </c>
      <c r="L45" s="63">
        <f t="shared" si="5"/>
        <v>9.2592592592592595</v>
      </c>
      <c r="M45" s="62">
        <v>266</v>
      </c>
      <c r="N45" s="62">
        <v>905</v>
      </c>
      <c r="O45" s="62">
        <v>9</v>
      </c>
      <c r="P45" s="62">
        <v>75</v>
      </c>
      <c r="Q45" s="63">
        <f t="shared" si="2"/>
        <v>8.2872928176795586</v>
      </c>
    </row>
    <row r="46" spans="1:17">
      <c r="A46" s="48">
        <v>40</v>
      </c>
      <c r="B46" s="49" t="s">
        <v>74</v>
      </c>
      <c r="C46" s="62">
        <v>0</v>
      </c>
      <c r="D46" s="62">
        <v>0</v>
      </c>
      <c r="E46" s="62">
        <v>0</v>
      </c>
      <c r="F46" s="62">
        <v>0</v>
      </c>
      <c r="G46" s="63">
        <v>0</v>
      </c>
      <c r="H46" s="62">
        <v>0</v>
      </c>
      <c r="I46" s="62">
        <v>0</v>
      </c>
      <c r="J46" s="62">
        <v>0</v>
      </c>
      <c r="K46" s="62">
        <v>0</v>
      </c>
      <c r="L46" s="63">
        <v>0</v>
      </c>
      <c r="M46" s="62">
        <v>0</v>
      </c>
      <c r="N46" s="62">
        <v>0</v>
      </c>
      <c r="O46" s="62">
        <v>0</v>
      </c>
      <c r="P46" s="62">
        <v>0</v>
      </c>
      <c r="Q46" s="63">
        <v>0</v>
      </c>
    </row>
    <row r="47" spans="1:17">
      <c r="A47" s="48">
        <v>41</v>
      </c>
      <c r="B47" s="49" t="s">
        <v>205</v>
      </c>
      <c r="C47" s="62">
        <v>0</v>
      </c>
      <c r="D47" s="62">
        <v>0</v>
      </c>
      <c r="E47" s="62">
        <v>0</v>
      </c>
      <c r="F47" s="62">
        <v>0</v>
      </c>
      <c r="G47" s="63">
        <v>0</v>
      </c>
      <c r="H47" s="62">
        <v>2</v>
      </c>
      <c r="I47" s="62">
        <v>9</v>
      </c>
      <c r="J47" s="62">
        <v>0</v>
      </c>
      <c r="K47" s="62">
        <v>0</v>
      </c>
      <c r="L47" s="63">
        <f t="shared" si="5"/>
        <v>0</v>
      </c>
      <c r="M47" s="62">
        <v>12</v>
      </c>
      <c r="N47" s="62">
        <v>39</v>
      </c>
      <c r="O47" s="62">
        <v>0</v>
      </c>
      <c r="P47" s="62">
        <v>0</v>
      </c>
      <c r="Q47" s="63">
        <f t="shared" si="2"/>
        <v>0</v>
      </c>
    </row>
    <row r="48" spans="1:17">
      <c r="A48" s="48">
        <v>42</v>
      </c>
      <c r="B48" s="49" t="s">
        <v>73</v>
      </c>
      <c r="C48" s="62">
        <v>1</v>
      </c>
      <c r="D48" s="62">
        <v>6</v>
      </c>
      <c r="E48" s="62">
        <v>0</v>
      </c>
      <c r="F48" s="62">
        <v>0</v>
      </c>
      <c r="G48" s="63">
        <f t="shared" si="4"/>
        <v>0</v>
      </c>
      <c r="H48" s="62">
        <v>61</v>
      </c>
      <c r="I48" s="62">
        <v>305</v>
      </c>
      <c r="J48" s="62">
        <v>0</v>
      </c>
      <c r="K48" s="62">
        <v>0</v>
      </c>
      <c r="L48" s="63">
        <f t="shared" si="5"/>
        <v>0</v>
      </c>
      <c r="M48" s="62">
        <v>526</v>
      </c>
      <c r="N48" s="62">
        <v>1996</v>
      </c>
      <c r="O48" s="62">
        <v>136</v>
      </c>
      <c r="P48" s="62">
        <v>1027</v>
      </c>
      <c r="Q48" s="63">
        <f t="shared" si="2"/>
        <v>51.452905811623246</v>
      </c>
    </row>
    <row r="49" spans="1:17">
      <c r="A49" s="202"/>
      <c r="B49" s="152" t="s">
        <v>297</v>
      </c>
      <c r="C49" s="65">
        <f>SUM(C28:C48)</f>
        <v>339</v>
      </c>
      <c r="D49" s="65">
        <f t="shared" ref="D49:P49" si="6">SUM(D28:D48)</f>
        <v>6886</v>
      </c>
      <c r="E49" s="65">
        <f t="shared" si="6"/>
        <v>0</v>
      </c>
      <c r="F49" s="65">
        <f t="shared" si="6"/>
        <v>0</v>
      </c>
      <c r="G49" s="60">
        <f t="shared" si="4"/>
        <v>0</v>
      </c>
      <c r="H49" s="65">
        <f t="shared" si="6"/>
        <v>2505</v>
      </c>
      <c r="I49" s="65">
        <f t="shared" si="6"/>
        <v>9893</v>
      </c>
      <c r="J49" s="65">
        <f t="shared" si="6"/>
        <v>1160</v>
      </c>
      <c r="K49" s="65">
        <f t="shared" si="6"/>
        <v>2998.89</v>
      </c>
      <c r="L49" s="60">
        <f t="shared" si="5"/>
        <v>30.313251794197917</v>
      </c>
      <c r="M49" s="65">
        <f t="shared" si="6"/>
        <v>21245</v>
      </c>
      <c r="N49" s="65">
        <f t="shared" si="6"/>
        <v>77122</v>
      </c>
      <c r="O49" s="65">
        <f t="shared" si="6"/>
        <v>7204</v>
      </c>
      <c r="P49" s="65">
        <f t="shared" si="6"/>
        <v>27865.7</v>
      </c>
      <c r="Q49" s="60">
        <f t="shared" si="2"/>
        <v>36.131972718549832</v>
      </c>
    </row>
    <row r="50" spans="1:17">
      <c r="A50" s="48">
        <v>43</v>
      </c>
      <c r="B50" s="49" t="s">
        <v>43</v>
      </c>
      <c r="C50" s="62">
        <v>23</v>
      </c>
      <c r="D50" s="62">
        <v>246</v>
      </c>
      <c r="E50" s="62">
        <v>0</v>
      </c>
      <c r="F50" s="62">
        <v>0</v>
      </c>
      <c r="G50" s="63">
        <f t="shared" si="4"/>
        <v>0</v>
      </c>
      <c r="H50" s="62">
        <v>762</v>
      </c>
      <c r="I50" s="62">
        <v>3225</v>
      </c>
      <c r="J50" s="62">
        <v>70</v>
      </c>
      <c r="K50" s="62">
        <v>380.42</v>
      </c>
      <c r="L50" s="63">
        <f t="shared" si="5"/>
        <v>11.795968992248062</v>
      </c>
      <c r="M50" s="62">
        <v>3995</v>
      </c>
      <c r="N50" s="62">
        <v>17545</v>
      </c>
      <c r="O50" s="62">
        <v>459</v>
      </c>
      <c r="P50" s="62">
        <v>4666.87</v>
      </c>
      <c r="Q50" s="63">
        <f t="shared" si="2"/>
        <v>26.599430037047593</v>
      </c>
    </row>
    <row r="51" spans="1:17">
      <c r="A51" s="48">
        <v>44</v>
      </c>
      <c r="B51" s="49" t="s">
        <v>206</v>
      </c>
      <c r="C51" s="62">
        <v>0</v>
      </c>
      <c r="D51" s="62">
        <v>0</v>
      </c>
      <c r="E51" s="62">
        <v>0</v>
      </c>
      <c r="F51" s="62">
        <v>0</v>
      </c>
      <c r="G51" s="63">
        <v>0</v>
      </c>
      <c r="H51" s="62">
        <v>553</v>
      </c>
      <c r="I51" s="62">
        <v>1830</v>
      </c>
      <c r="J51" s="62">
        <v>132</v>
      </c>
      <c r="K51" s="62">
        <v>119</v>
      </c>
      <c r="L51" s="63">
        <f t="shared" si="5"/>
        <v>6.5027322404371581</v>
      </c>
      <c r="M51" s="62">
        <v>2752</v>
      </c>
      <c r="N51" s="62">
        <v>8473</v>
      </c>
      <c r="O51" s="62">
        <v>8239</v>
      </c>
      <c r="P51" s="62">
        <v>3896</v>
      </c>
      <c r="Q51" s="63">
        <f t="shared" si="2"/>
        <v>45.98135253157087</v>
      </c>
    </row>
    <row r="52" spans="1:17">
      <c r="A52" s="48">
        <v>45</v>
      </c>
      <c r="B52" s="49" t="s">
        <v>49</v>
      </c>
      <c r="C52" s="62">
        <v>0</v>
      </c>
      <c r="D52" s="62">
        <v>0</v>
      </c>
      <c r="E52" s="62">
        <v>0</v>
      </c>
      <c r="F52" s="62">
        <v>0</v>
      </c>
      <c r="G52" s="63">
        <v>0</v>
      </c>
      <c r="H52" s="62">
        <v>669</v>
      </c>
      <c r="I52" s="62">
        <v>2336</v>
      </c>
      <c r="J52" s="62">
        <v>223</v>
      </c>
      <c r="K52" s="62">
        <v>190.56</v>
      </c>
      <c r="L52" s="63">
        <f t="shared" si="5"/>
        <v>8.1575342465753433</v>
      </c>
      <c r="M52" s="62">
        <v>3649</v>
      </c>
      <c r="N52" s="62">
        <v>11014</v>
      </c>
      <c r="O52" s="62">
        <v>666</v>
      </c>
      <c r="P52" s="62">
        <v>2217.19</v>
      </c>
      <c r="Q52" s="63">
        <f t="shared" si="2"/>
        <v>20.13065189758489</v>
      </c>
    </row>
    <row r="53" spans="1:17">
      <c r="A53" s="202"/>
      <c r="B53" s="152" t="s">
        <v>307</v>
      </c>
      <c r="C53" s="65">
        <f>SUM(C50:C52)</f>
        <v>23</v>
      </c>
      <c r="D53" s="65">
        <f t="shared" ref="D53:P53" si="7">SUM(D50:D52)</f>
        <v>246</v>
      </c>
      <c r="E53" s="65">
        <f t="shared" si="7"/>
        <v>0</v>
      </c>
      <c r="F53" s="65">
        <f t="shared" si="7"/>
        <v>0</v>
      </c>
      <c r="G53" s="60">
        <f t="shared" si="4"/>
        <v>0</v>
      </c>
      <c r="H53" s="65">
        <f t="shared" si="7"/>
        <v>1984</v>
      </c>
      <c r="I53" s="65">
        <f t="shared" si="7"/>
        <v>7391</v>
      </c>
      <c r="J53" s="65">
        <f t="shared" si="7"/>
        <v>425</v>
      </c>
      <c r="K53" s="65">
        <f t="shared" si="7"/>
        <v>689.98</v>
      </c>
      <c r="L53" s="60">
        <f t="shared" si="5"/>
        <v>9.3354079285617644</v>
      </c>
      <c r="M53" s="65">
        <f t="shared" si="7"/>
        <v>10396</v>
      </c>
      <c r="N53" s="65">
        <f t="shared" si="7"/>
        <v>37032</v>
      </c>
      <c r="O53" s="65">
        <f t="shared" si="7"/>
        <v>9364</v>
      </c>
      <c r="P53" s="65">
        <f t="shared" si="7"/>
        <v>10780.06</v>
      </c>
      <c r="Q53" s="60">
        <f t="shared" si="2"/>
        <v>29.110120976452798</v>
      </c>
    </row>
    <row r="54" spans="1:17">
      <c r="A54" s="48">
        <v>46</v>
      </c>
      <c r="B54" s="49" t="s">
        <v>298</v>
      </c>
      <c r="C54" s="62">
        <v>1</v>
      </c>
      <c r="D54" s="62">
        <v>3</v>
      </c>
      <c r="E54" s="62">
        <v>0</v>
      </c>
      <c r="F54" s="62">
        <v>0</v>
      </c>
      <c r="G54" s="63">
        <f t="shared" si="4"/>
        <v>0</v>
      </c>
      <c r="H54" s="62">
        <v>0</v>
      </c>
      <c r="I54" s="62">
        <v>0</v>
      </c>
      <c r="J54" s="62">
        <v>0</v>
      </c>
      <c r="K54" s="62">
        <v>0</v>
      </c>
      <c r="L54" s="63">
        <v>0</v>
      </c>
      <c r="M54" s="62">
        <v>51</v>
      </c>
      <c r="N54" s="62">
        <v>174</v>
      </c>
      <c r="O54" s="62">
        <v>0</v>
      </c>
      <c r="P54" s="62">
        <v>0</v>
      </c>
      <c r="Q54" s="63">
        <f t="shared" si="2"/>
        <v>0</v>
      </c>
    </row>
    <row r="55" spans="1:17">
      <c r="A55" s="48">
        <v>47</v>
      </c>
      <c r="B55" s="49" t="s">
        <v>231</v>
      </c>
      <c r="C55" s="62">
        <v>12</v>
      </c>
      <c r="D55" s="62">
        <v>95</v>
      </c>
      <c r="E55" s="62">
        <v>0</v>
      </c>
      <c r="F55" s="62">
        <v>0</v>
      </c>
      <c r="G55" s="63">
        <f t="shared" si="4"/>
        <v>0</v>
      </c>
      <c r="H55" s="62">
        <v>551</v>
      </c>
      <c r="I55" s="62">
        <v>1854</v>
      </c>
      <c r="J55" s="62">
        <v>0</v>
      </c>
      <c r="K55" s="62">
        <v>18</v>
      </c>
      <c r="L55" s="63">
        <f t="shared" si="5"/>
        <v>0.970873786407767</v>
      </c>
      <c r="M55" s="62">
        <v>5917</v>
      </c>
      <c r="N55" s="62">
        <v>19905</v>
      </c>
      <c r="O55" s="62">
        <v>0</v>
      </c>
      <c r="P55" s="62">
        <v>2329.25</v>
      </c>
      <c r="Q55" s="63">
        <f t="shared" si="2"/>
        <v>11.701833710123084</v>
      </c>
    </row>
    <row r="56" spans="1:17">
      <c r="A56" s="48">
        <v>48</v>
      </c>
      <c r="B56" s="49" t="s">
        <v>299</v>
      </c>
      <c r="C56" s="62">
        <v>0</v>
      </c>
      <c r="D56" s="62">
        <v>0</v>
      </c>
      <c r="E56" s="62">
        <v>0</v>
      </c>
      <c r="F56" s="62">
        <v>0</v>
      </c>
      <c r="G56" s="63">
        <v>0</v>
      </c>
      <c r="H56" s="62">
        <v>0</v>
      </c>
      <c r="I56" s="62">
        <v>0</v>
      </c>
      <c r="J56" s="62">
        <v>0</v>
      </c>
      <c r="K56" s="62">
        <v>0</v>
      </c>
      <c r="L56" s="63">
        <v>0</v>
      </c>
      <c r="M56" s="62">
        <v>40</v>
      </c>
      <c r="N56" s="62">
        <v>298</v>
      </c>
      <c r="O56" s="62">
        <v>0</v>
      </c>
      <c r="P56" s="62">
        <v>0</v>
      </c>
      <c r="Q56" s="63">
        <f t="shared" si="2"/>
        <v>0</v>
      </c>
    </row>
    <row r="57" spans="1:17">
      <c r="A57" s="48">
        <v>49</v>
      </c>
      <c r="B57" s="49" t="s">
        <v>305</v>
      </c>
      <c r="C57" s="62">
        <v>0</v>
      </c>
      <c r="D57" s="62">
        <v>0</v>
      </c>
      <c r="E57" s="62">
        <v>0</v>
      </c>
      <c r="F57" s="62">
        <v>0</v>
      </c>
      <c r="G57" s="63">
        <v>0</v>
      </c>
      <c r="H57" s="62">
        <v>2</v>
      </c>
      <c r="I57" s="62">
        <v>7</v>
      </c>
      <c r="J57" s="62">
        <v>0</v>
      </c>
      <c r="K57" s="62">
        <v>0</v>
      </c>
      <c r="L57" s="63">
        <f t="shared" si="5"/>
        <v>0</v>
      </c>
      <c r="M57" s="62">
        <v>10</v>
      </c>
      <c r="N57" s="62">
        <v>33</v>
      </c>
      <c r="O57" s="62">
        <v>0</v>
      </c>
      <c r="P57" s="62">
        <v>0</v>
      </c>
      <c r="Q57" s="63">
        <f t="shared" si="2"/>
        <v>0</v>
      </c>
    </row>
    <row r="58" spans="1:17">
      <c r="A58" s="202"/>
      <c r="B58" s="152" t="s">
        <v>300</v>
      </c>
      <c r="C58" s="65">
        <f>SUM(C54:C57)</f>
        <v>13</v>
      </c>
      <c r="D58" s="65">
        <f t="shared" ref="D58:P58" si="8">SUM(D54:D57)</f>
        <v>98</v>
      </c>
      <c r="E58" s="65">
        <f t="shared" si="8"/>
        <v>0</v>
      </c>
      <c r="F58" s="65">
        <f t="shared" si="8"/>
        <v>0</v>
      </c>
      <c r="G58" s="60">
        <f t="shared" si="4"/>
        <v>0</v>
      </c>
      <c r="H58" s="65">
        <f t="shared" si="8"/>
        <v>553</v>
      </c>
      <c r="I58" s="65">
        <f t="shared" si="8"/>
        <v>1861</v>
      </c>
      <c r="J58" s="65">
        <f t="shared" si="8"/>
        <v>0</v>
      </c>
      <c r="K58" s="65">
        <f t="shared" si="8"/>
        <v>18</v>
      </c>
      <c r="L58" s="60">
        <f t="shared" si="5"/>
        <v>0.96722192369693716</v>
      </c>
      <c r="M58" s="65">
        <f t="shared" si="8"/>
        <v>6018</v>
      </c>
      <c r="N58" s="65">
        <f t="shared" si="8"/>
        <v>20410</v>
      </c>
      <c r="O58" s="65">
        <f t="shared" si="8"/>
        <v>0</v>
      </c>
      <c r="P58" s="65">
        <f t="shared" si="8"/>
        <v>2329.25</v>
      </c>
      <c r="Q58" s="60">
        <f t="shared" si="2"/>
        <v>11.412297893189614</v>
      </c>
    </row>
    <row r="59" spans="1:17">
      <c r="A59" s="202"/>
      <c r="B59" s="152" t="s">
        <v>232</v>
      </c>
      <c r="C59" s="65">
        <f>C58+C53+C49+C27</f>
        <v>2518</v>
      </c>
      <c r="D59" s="65">
        <f t="shared" ref="D59:P59" si="9">D58+D53+D49+D27</f>
        <v>52898</v>
      </c>
      <c r="E59" s="65">
        <f t="shared" si="9"/>
        <v>97</v>
      </c>
      <c r="F59" s="65">
        <f t="shared" si="9"/>
        <v>28185.29</v>
      </c>
      <c r="G59" s="60">
        <f t="shared" si="4"/>
        <v>53.282335816098907</v>
      </c>
      <c r="H59" s="65">
        <f t="shared" si="9"/>
        <v>28775</v>
      </c>
      <c r="I59" s="65">
        <f t="shared" si="9"/>
        <v>113841</v>
      </c>
      <c r="J59" s="65">
        <f t="shared" si="9"/>
        <v>18463</v>
      </c>
      <c r="K59" s="65">
        <f t="shared" si="9"/>
        <v>36173.520000000004</v>
      </c>
      <c r="L59" s="60">
        <f t="shared" si="5"/>
        <v>31.775476322238916</v>
      </c>
      <c r="M59" s="65">
        <f t="shared" si="9"/>
        <v>188147</v>
      </c>
      <c r="N59" s="65">
        <f t="shared" si="9"/>
        <v>699641</v>
      </c>
      <c r="O59" s="65">
        <f t="shared" si="9"/>
        <v>104960</v>
      </c>
      <c r="P59" s="65">
        <f t="shared" si="9"/>
        <v>342826.58</v>
      </c>
      <c r="Q59" s="60">
        <f t="shared" si="2"/>
        <v>49.000355896809936</v>
      </c>
    </row>
    <row r="61" spans="1:17">
      <c r="I61" s="69" t="s">
        <v>1226</v>
      </c>
    </row>
    <row r="62" spans="1:17">
      <c r="B62" s="213"/>
    </row>
  </sheetData>
  <mergeCells count="16">
    <mergeCell ref="Q3:Q5"/>
    <mergeCell ref="A1:Q1"/>
    <mergeCell ref="A3:A5"/>
    <mergeCell ref="B3:B5"/>
    <mergeCell ref="E4:F4"/>
    <mergeCell ref="J4:K4"/>
    <mergeCell ref="O4:P4"/>
    <mergeCell ref="G3:G5"/>
    <mergeCell ref="C3:F3"/>
    <mergeCell ref="C4:D4"/>
    <mergeCell ref="H3:K3"/>
    <mergeCell ref="N2:P2"/>
    <mergeCell ref="H4:I4"/>
    <mergeCell ref="M3:P3"/>
    <mergeCell ref="M4:N4"/>
    <mergeCell ref="L3:L5"/>
  </mergeCells>
  <conditionalFormatting sqref="R1:R1048576">
    <cfRule type="cellIs" dxfId="31" priority="1" operator="greaterThan">
      <formula>100</formula>
    </cfRule>
  </conditionalFormatting>
  <pageMargins left="0.75" right="0.2" top="0.75" bottom="0.75" header="0.3" footer="0.3"/>
  <pageSetup scale="63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A63"/>
  <sheetViews>
    <sheetView zoomScaleNormal="100" workbookViewId="0">
      <pane xSplit="2" ySplit="5" topLeftCell="F42" activePane="bottomRight" state="frozen"/>
      <selection pane="topRight" activeCell="C1" sqref="C1"/>
      <selection pane="bottomLeft" activeCell="A6" sqref="A6"/>
      <selection pane="bottomRight" activeCell="AB66" sqref="AB66"/>
    </sheetView>
  </sheetViews>
  <sheetFormatPr baseColWidth="10" defaultColWidth="4.3984375" defaultRowHeight="14"/>
  <cols>
    <col min="1" max="1" width="4.3984375" style="50"/>
    <col min="2" max="2" width="21.796875" style="50" bestFit="1" customWidth="1"/>
    <col min="3" max="4" width="10.19921875" style="69" bestFit="1" customWidth="1"/>
    <col min="5" max="5" width="8" style="69" bestFit="1" customWidth="1"/>
    <col min="6" max="6" width="8.19921875" style="69" customWidth="1"/>
    <col min="7" max="7" width="8.19921875" style="67" customWidth="1"/>
    <col min="8" max="8" width="8" style="69" bestFit="1" customWidth="1"/>
    <col min="9" max="11" width="8.19921875" style="69" customWidth="1"/>
    <col min="12" max="12" width="8.19921875" style="67" customWidth="1"/>
    <col min="13" max="13" width="8" style="69" bestFit="1" customWidth="1"/>
    <col min="14" max="14" width="8.19921875" style="69" customWidth="1"/>
    <col min="15" max="15" width="8.59765625" style="69" customWidth="1"/>
    <col min="16" max="16" width="9.19921875" style="69" customWidth="1"/>
    <col min="17" max="17" width="10.19921875" style="69" customWidth="1"/>
    <col min="18" max="18" width="10.796875" style="69" customWidth="1"/>
    <col min="19" max="19" width="10.19921875" style="70" customWidth="1"/>
    <col min="20" max="20" width="10.3984375" style="70" customWidth="1"/>
    <col min="21" max="21" width="8" style="67" customWidth="1"/>
    <col min="22" max="22" width="10.3984375" style="69" hidden="1" customWidth="1"/>
    <col min="23" max="23" width="9.59765625" style="69" hidden="1" customWidth="1"/>
    <col min="24" max="24" width="8" style="69" hidden="1" customWidth="1"/>
    <col min="25" max="25" width="9" style="69" hidden="1" customWidth="1"/>
    <col min="26" max="26" width="4.3984375" style="50"/>
    <col min="27" max="27" width="9.796875" style="67" customWidth="1"/>
    <col min="28" max="16384" width="4.3984375" style="50"/>
  </cols>
  <sheetData>
    <row r="1" spans="1:25" ht="18">
      <c r="A1" s="421" t="s">
        <v>715</v>
      </c>
      <c r="B1" s="421"/>
      <c r="C1" s="421"/>
      <c r="D1" s="421"/>
      <c r="E1" s="421"/>
      <c r="F1" s="421"/>
      <c r="G1" s="421"/>
      <c r="H1" s="421"/>
      <c r="I1" s="421"/>
      <c r="J1" s="421"/>
      <c r="K1" s="421"/>
      <c r="L1" s="421"/>
      <c r="M1" s="421"/>
      <c r="N1" s="421"/>
      <c r="O1" s="421"/>
      <c r="P1" s="421"/>
      <c r="Q1" s="421"/>
      <c r="R1" s="421"/>
      <c r="S1" s="421"/>
      <c r="T1" s="421"/>
    </row>
    <row r="2" spans="1:25">
      <c r="B2" s="66" t="s">
        <v>127</v>
      </c>
      <c r="J2" s="69" t="s">
        <v>135</v>
      </c>
      <c r="P2" s="70" t="s">
        <v>158</v>
      </c>
      <c r="Q2" s="70"/>
      <c r="R2" s="70"/>
    </row>
    <row r="3" spans="1:25" ht="15" customHeight="1">
      <c r="A3" s="422" t="s">
        <v>113</v>
      </c>
      <c r="B3" s="422" t="s">
        <v>97</v>
      </c>
      <c r="C3" s="462" t="s">
        <v>35</v>
      </c>
      <c r="D3" s="462"/>
      <c r="E3" s="462"/>
      <c r="F3" s="462"/>
      <c r="G3" s="426" t="s">
        <v>151</v>
      </c>
      <c r="H3" s="462" t="s">
        <v>36</v>
      </c>
      <c r="I3" s="462"/>
      <c r="J3" s="462"/>
      <c r="K3" s="462"/>
      <c r="L3" s="426" t="s">
        <v>151</v>
      </c>
      <c r="M3" s="462" t="s">
        <v>50</v>
      </c>
      <c r="N3" s="462"/>
      <c r="O3" s="462"/>
      <c r="P3" s="462"/>
      <c r="Q3" s="462" t="s">
        <v>51</v>
      </c>
      <c r="R3" s="462"/>
      <c r="S3" s="462"/>
      <c r="T3" s="462"/>
      <c r="U3" s="426" t="s">
        <v>151</v>
      </c>
    </row>
    <row r="4" spans="1:25" ht="15" customHeight="1">
      <c r="A4" s="422"/>
      <c r="B4" s="422"/>
      <c r="C4" s="462" t="s">
        <v>21</v>
      </c>
      <c r="D4" s="462"/>
      <c r="E4" s="462" t="s">
        <v>152</v>
      </c>
      <c r="F4" s="462"/>
      <c r="G4" s="426"/>
      <c r="H4" s="462" t="s">
        <v>21</v>
      </c>
      <c r="I4" s="462"/>
      <c r="J4" s="462" t="s">
        <v>152</v>
      </c>
      <c r="K4" s="462"/>
      <c r="L4" s="426"/>
      <c r="M4" s="462" t="s">
        <v>21</v>
      </c>
      <c r="N4" s="462"/>
      <c r="O4" s="462" t="s">
        <v>152</v>
      </c>
      <c r="P4" s="462"/>
      <c r="Q4" s="462" t="s">
        <v>21</v>
      </c>
      <c r="R4" s="462"/>
      <c r="S4" s="462" t="s">
        <v>152</v>
      </c>
      <c r="T4" s="462"/>
      <c r="U4" s="426"/>
    </row>
    <row r="5" spans="1:25" ht="15" customHeight="1">
      <c r="A5" s="422"/>
      <c r="B5" s="422"/>
      <c r="C5" s="176" t="s">
        <v>117</v>
      </c>
      <c r="D5" s="176" t="s">
        <v>96</v>
      </c>
      <c r="E5" s="176" t="s">
        <v>117</v>
      </c>
      <c r="F5" s="176" t="s">
        <v>96</v>
      </c>
      <c r="G5" s="426"/>
      <c r="H5" s="176" t="s">
        <v>117</v>
      </c>
      <c r="I5" s="176" t="s">
        <v>96</v>
      </c>
      <c r="J5" s="176" t="s">
        <v>117</v>
      </c>
      <c r="K5" s="176" t="s">
        <v>96</v>
      </c>
      <c r="L5" s="426"/>
      <c r="M5" s="176" t="s">
        <v>117</v>
      </c>
      <c r="N5" s="176" t="s">
        <v>96</v>
      </c>
      <c r="O5" s="176" t="s">
        <v>117</v>
      </c>
      <c r="P5" s="176" t="s">
        <v>96</v>
      </c>
      <c r="Q5" s="176" t="s">
        <v>117</v>
      </c>
      <c r="R5" s="176" t="s">
        <v>96</v>
      </c>
      <c r="S5" s="176" t="s">
        <v>117</v>
      </c>
      <c r="T5" s="176" t="s">
        <v>96</v>
      </c>
      <c r="U5" s="426"/>
      <c r="V5" s="176" t="s">
        <v>117</v>
      </c>
      <c r="W5" s="176" t="s">
        <v>96</v>
      </c>
      <c r="X5" s="176" t="s">
        <v>117</v>
      </c>
      <c r="Y5" s="176" t="s">
        <v>96</v>
      </c>
    </row>
    <row r="6" spans="1:25">
      <c r="A6" s="48">
        <v>1</v>
      </c>
      <c r="B6" s="49" t="s">
        <v>52</v>
      </c>
      <c r="C6" s="62">
        <v>3162</v>
      </c>
      <c r="D6" s="62">
        <v>3692</v>
      </c>
      <c r="E6" s="62">
        <v>0</v>
      </c>
      <c r="F6" s="62">
        <v>0</v>
      </c>
      <c r="G6" s="63">
        <f t="shared" ref="G6:G37" si="0">F6*100/D6</f>
        <v>0</v>
      </c>
      <c r="H6" s="62">
        <v>878</v>
      </c>
      <c r="I6" s="62">
        <v>765</v>
      </c>
      <c r="J6" s="62">
        <v>0</v>
      </c>
      <c r="K6" s="62">
        <v>0</v>
      </c>
      <c r="L6" s="63">
        <f t="shared" ref="L6:L37" si="1">K6*100/I6</f>
        <v>0</v>
      </c>
      <c r="M6" s="62">
        <v>2391</v>
      </c>
      <c r="N6" s="62">
        <v>4661</v>
      </c>
      <c r="O6" s="62">
        <v>1</v>
      </c>
      <c r="P6" s="62">
        <v>1</v>
      </c>
      <c r="Q6" s="62">
        <f>M6+H6+C6+'ACP_PS_11(i)'!M6+'ACP_PS_11(i)'!H6+'ACP_PS_11(i)'!C6+ACP_MSME_10!C6+'ACP_Agri_9(ii)'!M6</f>
        <v>91219</v>
      </c>
      <c r="R6" s="62">
        <f>N6+I6+D6+'ACP_PS_11(i)'!N6+'ACP_PS_11(i)'!I6+'ACP_PS_11(i)'!D6+ACP_MSME_10!D6+'ACP_Agri_9(ii)'!N6</f>
        <v>257167</v>
      </c>
      <c r="S6" s="62">
        <f>O6+J6+E6+'ACP_PS_11(i)'!O6+'ACP_PS_11(i)'!J6+'ACP_PS_11(i)'!E6+ACP_MSME_10!O6+'ACP_Agri_9(ii)'!O6</f>
        <v>61090</v>
      </c>
      <c r="T6" s="62">
        <f>P6+K6+F6+'ACP_PS_11(i)'!P6+'ACP_PS_11(i)'!K6+'ACP_PS_11(i)'!F6+ACP_MSME_10!P6+'ACP_Agri_9(ii)'!P6</f>
        <v>241575</v>
      </c>
      <c r="U6" s="63">
        <f>T6*100/R6</f>
        <v>93.937013691492297</v>
      </c>
      <c r="V6" s="69">
        <f>S6*100/'Pri Sec_outstanding_6'!O6</f>
        <v>38.047370813948419</v>
      </c>
      <c r="W6" s="69">
        <f>T6*100/'Pri Sec_outstanding_6'!P6</f>
        <v>51.325115365984246</v>
      </c>
      <c r="X6" s="69">
        <v>160275</v>
      </c>
      <c r="Y6" s="69">
        <v>465625</v>
      </c>
    </row>
    <row r="7" spans="1:25">
      <c r="A7" s="48">
        <v>2</v>
      </c>
      <c r="B7" s="49" t="s">
        <v>53</v>
      </c>
      <c r="C7" s="62">
        <v>466</v>
      </c>
      <c r="D7" s="62">
        <v>705</v>
      </c>
      <c r="E7" s="62">
        <v>0</v>
      </c>
      <c r="F7" s="62">
        <v>0</v>
      </c>
      <c r="G7" s="63">
        <f t="shared" si="0"/>
        <v>0</v>
      </c>
      <c r="H7" s="62">
        <v>153</v>
      </c>
      <c r="I7" s="62">
        <v>172</v>
      </c>
      <c r="J7" s="62">
        <v>0</v>
      </c>
      <c r="K7" s="62">
        <v>0</v>
      </c>
      <c r="L7" s="63">
        <f t="shared" si="1"/>
        <v>0</v>
      </c>
      <c r="M7" s="62">
        <v>255</v>
      </c>
      <c r="N7" s="62">
        <v>520</v>
      </c>
      <c r="O7" s="62">
        <v>0</v>
      </c>
      <c r="P7" s="62">
        <v>0</v>
      </c>
      <c r="Q7" s="62">
        <f>M7+H7+C7+'ACP_PS_11(i)'!M7+'ACP_PS_11(i)'!H7+'ACP_PS_11(i)'!C7+ACP_MSME_10!C7+'ACP_Agri_9(ii)'!M7</f>
        <v>10145</v>
      </c>
      <c r="R7" s="62">
        <f>N7+I7+D7+'ACP_PS_11(i)'!N7+'ACP_PS_11(i)'!I7+'ACP_PS_11(i)'!D7+ACP_MSME_10!D7+'ACP_Agri_9(ii)'!N7</f>
        <v>32737</v>
      </c>
      <c r="S7" s="62">
        <f>O7+J7+E7+'ACP_PS_11(i)'!O7+'ACP_PS_11(i)'!J7+'ACP_PS_11(i)'!E7+ACP_MSME_10!O7+'ACP_Agri_9(ii)'!O7</f>
        <v>1699</v>
      </c>
      <c r="T7" s="62">
        <f>P7+K7+F7+'ACP_PS_11(i)'!P7+'ACP_PS_11(i)'!K7+'ACP_PS_11(i)'!F7+ACP_MSME_10!P7+'ACP_Agri_9(ii)'!P7</f>
        <v>13834</v>
      </c>
      <c r="U7" s="63">
        <f t="shared" ref="U7:U59" si="2">T7*100/R7</f>
        <v>42.257995540214438</v>
      </c>
      <c r="V7" s="69">
        <f>S7*100/'Pri Sec_outstanding_6'!O7</f>
        <v>21.28539213229767</v>
      </c>
      <c r="W7" s="69">
        <f>T7*100/'Pri Sec_outstanding_6'!P7</f>
        <v>28.296175086929843</v>
      </c>
      <c r="X7" s="69">
        <v>7583</v>
      </c>
      <c r="Y7" s="69">
        <v>51206</v>
      </c>
    </row>
    <row r="8" spans="1:25">
      <c r="A8" s="48">
        <v>3</v>
      </c>
      <c r="B8" s="49" t="s">
        <v>54</v>
      </c>
      <c r="C8" s="62">
        <v>5156</v>
      </c>
      <c r="D8" s="62">
        <v>8023</v>
      </c>
      <c r="E8" s="62">
        <v>0</v>
      </c>
      <c r="F8" s="62">
        <v>0</v>
      </c>
      <c r="G8" s="63">
        <f t="shared" si="0"/>
        <v>0</v>
      </c>
      <c r="H8" s="62">
        <v>1491</v>
      </c>
      <c r="I8" s="62">
        <v>1724</v>
      </c>
      <c r="J8" s="62">
        <v>0</v>
      </c>
      <c r="K8" s="62">
        <v>0</v>
      </c>
      <c r="L8" s="63">
        <f t="shared" si="1"/>
        <v>0</v>
      </c>
      <c r="M8" s="62">
        <v>3278</v>
      </c>
      <c r="N8" s="62">
        <v>9857</v>
      </c>
      <c r="O8" s="62">
        <v>65</v>
      </c>
      <c r="P8" s="62">
        <v>5895</v>
      </c>
      <c r="Q8" s="62">
        <f>M8+H8+C8+'ACP_PS_11(i)'!M8+'ACP_PS_11(i)'!H8+'ACP_PS_11(i)'!C8+ACP_MSME_10!C8+'ACP_Agri_9(ii)'!M8</f>
        <v>90562</v>
      </c>
      <c r="R8" s="62">
        <f>N8+I8+D8+'ACP_PS_11(i)'!N8+'ACP_PS_11(i)'!I8+'ACP_PS_11(i)'!D8+ACP_MSME_10!D8+'ACP_Agri_9(ii)'!N8</f>
        <v>271303</v>
      </c>
      <c r="S8" s="62">
        <f>O8+J8+E8+'ACP_PS_11(i)'!O8+'ACP_PS_11(i)'!J8+'ACP_PS_11(i)'!E8+ACP_MSME_10!O8+'ACP_Agri_9(ii)'!O8</f>
        <v>50542</v>
      </c>
      <c r="T8" s="62">
        <f>P8+K8+F8+'ACP_PS_11(i)'!P8+'ACP_PS_11(i)'!K8+'ACP_PS_11(i)'!F8+ACP_MSME_10!P8+'ACP_Agri_9(ii)'!P8</f>
        <v>222424</v>
      </c>
      <c r="U8" s="63">
        <f t="shared" si="2"/>
        <v>81.983612418587342</v>
      </c>
      <c r="V8" s="69">
        <f>S8*100/'Pri Sec_outstanding_6'!O8</f>
        <v>52.031666615192975</v>
      </c>
      <c r="W8" s="69">
        <f>T8*100/'Pri Sec_outstanding_6'!P8</f>
        <v>30.554836565610216</v>
      </c>
      <c r="X8" s="69">
        <v>93061</v>
      </c>
      <c r="Y8" s="69">
        <v>707506</v>
      </c>
    </row>
    <row r="9" spans="1:25">
      <c r="A9" s="48">
        <v>4</v>
      </c>
      <c r="B9" s="49" t="s">
        <v>55</v>
      </c>
      <c r="C9" s="62">
        <v>8120</v>
      </c>
      <c r="D9" s="62">
        <v>13058</v>
      </c>
      <c r="E9" s="62">
        <v>0</v>
      </c>
      <c r="F9" s="62">
        <v>0</v>
      </c>
      <c r="G9" s="63">
        <f t="shared" si="0"/>
        <v>0</v>
      </c>
      <c r="H9" s="62">
        <v>1811</v>
      </c>
      <c r="I9" s="62">
        <v>2101</v>
      </c>
      <c r="J9" s="62">
        <v>1</v>
      </c>
      <c r="K9" s="62">
        <v>5</v>
      </c>
      <c r="L9" s="63">
        <f t="shared" si="1"/>
        <v>0.23798191337458352</v>
      </c>
      <c r="M9" s="62">
        <v>4351</v>
      </c>
      <c r="N9" s="62">
        <v>12823</v>
      </c>
      <c r="O9" s="62">
        <v>385</v>
      </c>
      <c r="P9" s="62">
        <v>652</v>
      </c>
      <c r="Q9" s="62">
        <f>M9+H9+C9+'ACP_PS_11(i)'!M9+'ACP_PS_11(i)'!H9+'ACP_PS_11(i)'!C9+ACP_MSME_10!C9+'ACP_Agri_9(ii)'!M9</f>
        <v>334119</v>
      </c>
      <c r="R9" s="62">
        <f>N9+I9+D9+'ACP_PS_11(i)'!N9+'ACP_PS_11(i)'!I9+'ACP_PS_11(i)'!D9+ACP_MSME_10!D9+'ACP_Agri_9(ii)'!N9</f>
        <v>913455</v>
      </c>
      <c r="S9" s="62">
        <f>O9+J9+E9+'ACP_PS_11(i)'!O9+'ACP_PS_11(i)'!J9+'ACP_PS_11(i)'!E9+ACP_MSME_10!O9+'ACP_Agri_9(ii)'!O9</f>
        <v>287221</v>
      </c>
      <c r="T9" s="62">
        <f>P9+K9+F9+'ACP_PS_11(i)'!P9+'ACP_PS_11(i)'!K9+'ACP_PS_11(i)'!F9+ACP_MSME_10!P9+'ACP_Agri_9(ii)'!P9</f>
        <v>566692</v>
      </c>
      <c r="U9" s="63">
        <f t="shared" si="2"/>
        <v>62.038305116289251</v>
      </c>
      <c r="V9" s="69">
        <f>S9*100/'Pri Sec_outstanding_6'!O9</f>
        <v>47.493307273451826</v>
      </c>
      <c r="W9" s="69">
        <f>T9*100/'Pri Sec_outstanding_6'!P9</f>
        <v>38.554148014096583</v>
      </c>
      <c r="X9" s="69">
        <v>599289</v>
      </c>
      <c r="Y9" s="69">
        <v>1438714</v>
      </c>
    </row>
    <row r="10" spans="1:25">
      <c r="A10" s="48">
        <v>5</v>
      </c>
      <c r="B10" s="49" t="s">
        <v>56</v>
      </c>
      <c r="C10" s="62">
        <v>1952</v>
      </c>
      <c r="D10" s="62">
        <v>3480</v>
      </c>
      <c r="E10" s="62">
        <v>1</v>
      </c>
      <c r="F10" s="62">
        <v>8.93</v>
      </c>
      <c r="G10" s="63">
        <f t="shared" si="0"/>
        <v>0.25660919540229887</v>
      </c>
      <c r="H10" s="62">
        <v>386</v>
      </c>
      <c r="I10" s="62">
        <v>456</v>
      </c>
      <c r="J10" s="62">
        <v>2</v>
      </c>
      <c r="K10" s="62">
        <v>2.34</v>
      </c>
      <c r="L10" s="63">
        <f t="shared" si="1"/>
        <v>0.51315789473684215</v>
      </c>
      <c r="M10" s="62">
        <v>5716</v>
      </c>
      <c r="N10" s="62">
        <v>10470</v>
      </c>
      <c r="O10" s="62">
        <v>627</v>
      </c>
      <c r="P10" s="62">
        <v>1242.06</v>
      </c>
      <c r="Q10" s="62">
        <f>M10+H10+C10+'ACP_PS_11(i)'!M10+'ACP_PS_11(i)'!H10+'ACP_PS_11(i)'!C10+ACP_MSME_10!C10+'ACP_Agri_9(ii)'!M10</f>
        <v>80932</v>
      </c>
      <c r="R10" s="62">
        <f>N10+I10+D10+'ACP_PS_11(i)'!N10+'ACP_PS_11(i)'!I10+'ACP_PS_11(i)'!D10+ACP_MSME_10!D10+'ACP_Agri_9(ii)'!N10</f>
        <v>221066</v>
      </c>
      <c r="S10" s="62">
        <f>O10+J10+E10+'ACP_PS_11(i)'!O10+'ACP_PS_11(i)'!J10+'ACP_PS_11(i)'!E10+ACP_MSME_10!O10+'ACP_Agri_9(ii)'!O10</f>
        <v>38253</v>
      </c>
      <c r="T10" s="62">
        <f>P10+K10+F10+'ACP_PS_11(i)'!P10+'ACP_PS_11(i)'!K10+'ACP_PS_11(i)'!F10+ACP_MSME_10!P10+'ACP_Agri_9(ii)'!P10</f>
        <v>54929.869999999995</v>
      </c>
      <c r="U10" s="63">
        <f t="shared" si="2"/>
        <v>24.847724209059738</v>
      </c>
      <c r="V10" s="69">
        <f>S10*100/'Pri Sec_outstanding_6'!O10</f>
        <v>42.797207491441227</v>
      </c>
      <c r="W10" s="69">
        <f>T10*100/'Pri Sec_outstanding_6'!P10</f>
        <v>17.690768562814732</v>
      </c>
      <c r="X10" s="69">
        <v>100017</v>
      </c>
      <c r="Y10" s="69">
        <v>252062</v>
      </c>
    </row>
    <row r="11" spans="1:25">
      <c r="A11" s="48">
        <v>6</v>
      </c>
      <c r="B11" s="49" t="s">
        <v>57</v>
      </c>
      <c r="C11" s="62">
        <v>1715</v>
      </c>
      <c r="D11" s="62">
        <v>2683</v>
      </c>
      <c r="E11" s="62">
        <v>0</v>
      </c>
      <c r="F11" s="62">
        <v>0</v>
      </c>
      <c r="G11" s="63">
        <f t="shared" si="0"/>
        <v>0</v>
      </c>
      <c r="H11" s="62">
        <v>678</v>
      </c>
      <c r="I11" s="62">
        <v>766</v>
      </c>
      <c r="J11" s="62">
        <v>0</v>
      </c>
      <c r="K11" s="62">
        <v>0</v>
      </c>
      <c r="L11" s="63">
        <f t="shared" si="1"/>
        <v>0</v>
      </c>
      <c r="M11" s="62">
        <v>1789</v>
      </c>
      <c r="N11" s="62">
        <v>5673</v>
      </c>
      <c r="O11" s="62">
        <v>44</v>
      </c>
      <c r="P11" s="62">
        <v>101210.4</v>
      </c>
      <c r="Q11" s="62">
        <f>M11+H11+C11+'ACP_PS_11(i)'!M11+'ACP_PS_11(i)'!H11+'ACP_PS_11(i)'!C11+ACP_MSME_10!C11+'ACP_Agri_9(ii)'!M11</f>
        <v>62892</v>
      </c>
      <c r="R11" s="62">
        <f>N11+I11+D11+'ACP_PS_11(i)'!N11+'ACP_PS_11(i)'!I11+'ACP_PS_11(i)'!D11+ACP_MSME_10!D11+'ACP_Agri_9(ii)'!N11</f>
        <v>176951</v>
      </c>
      <c r="S11" s="62">
        <f>O11+J11+E11+'ACP_PS_11(i)'!O11+'ACP_PS_11(i)'!J11+'ACP_PS_11(i)'!E11+ACP_MSME_10!O11+'ACP_Agri_9(ii)'!O11</f>
        <v>62628</v>
      </c>
      <c r="T11" s="62">
        <f>P11+K11+F11+'ACP_PS_11(i)'!P11+'ACP_PS_11(i)'!K11+'ACP_PS_11(i)'!F11+ACP_MSME_10!P11+'ACP_Agri_9(ii)'!P11</f>
        <v>245450.16</v>
      </c>
      <c r="U11" s="63">
        <f t="shared" si="2"/>
        <v>138.71080694655583</v>
      </c>
      <c r="V11" s="69">
        <f>S11*100/'Pri Sec_outstanding_6'!O11</f>
        <v>69.069413503319581</v>
      </c>
      <c r="W11" s="69">
        <f>T11*100/'Pri Sec_outstanding_6'!P11</f>
        <v>71.42511563833628</v>
      </c>
      <c r="X11" s="69">
        <v>88532</v>
      </c>
      <c r="Y11" s="69">
        <v>340115</v>
      </c>
    </row>
    <row r="12" spans="1:25">
      <c r="A12" s="48">
        <v>7</v>
      </c>
      <c r="B12" s="49" t="s">
        <v>58</v>
      </c>
      <c r="C12" s="62">
        <v>2863</v>
      </c>
      <c r="D12" s="62">
        <v>5071</v>
      </c>
      <c r="E12" s="62">
        <v>0</v>
      </c>
      <c r="F12" s="62">
        <v>0</v>
      </c>
      <c r="G12" s="63">
        <f t="shared" si="0"/>
        <v>0</v>
      </c>
      <c r="H12" s="62">
        <v>1068</v>
      </c>
      <c r="I12" s="62">
        <v>1272</v>
      </c>
      <c r="J12" s="62">
        <v>0</v>
      </c>
      <c r="K12" s="62">
        <v>0</v>
      </c>
      <c r="L12" s="63">
        <f t="shared" si="1"/>
        <v>0</v>
      </c>
      <c r="M12" s="62">
        <v>14381</v>
      </c>
      <c r="N12" s="62">
        <v>41835</v>
      </c>
      <c r="O12" s="62">
        <v>47</v>
      </c>
      <c r="P12" s="62">
        <v>117</v>
      </c>
      <c r="Q12" s="62">
        <f>M12+H12+C12+'ACP_PS_11(i)'!M12+'ACP_PS_11(i)'!H12+'ACP_PS_11(i)'!C12+ACP_MSME_10!C12+'ACP_Agri_9(ii)'!M12</f>
        <v>308526</v>
      </c>
      <c r="R12" s="62">
        <f>N12+I12+D12+'ACP_PS_11(i)'!N12+'ACP_PS_11(i)'!I12+'ACP_PS_11(i)'!D12+ACP_MSME_10!D12+'ACP_Agri_9(ii)'!N12</f>
        <v>971699</v>
      </c>
      <c r="S12" s="62">
        <f>O12+J12+E12+'ACP_PS_11(i)'!O12+'ACP_PS_11(i)'!J12+'ACP_PS_11(i)'!E12+ACP_MSME_10!O12+'ACP_Agri_9(ii)'!O12</f>
        <v>141520</v>
      </c>
      <c r="T12" s="62">
        <f>P12+K12+F12+'ACP_PS_11(i)'!P12+'ACP_PS_11(i)'!K12+'ACP_PS_11(i)'!F12+ACP_MSME_10!P12+'ACP_Agri_9(ii)'!P12</f>
        <v>635854</v>
      </c>
      <c r="U12" s="63">
        <f t="shared" si="2"/>
        <v>65.437342222231365</v>
      </c>
      <c r="V12" s="69">
        <f>S12*100/'Pri Sec_outstanding_6'!O12</f>
        <v>25.575549254438041</v>
      </c>
      <c r="W12" s="69">
        <f>T12*100/'Pri Sec_outstanding_6'!P12</f>
        <v>60.256813615859897</v>
      </c>
      <c r="X12" s="69">
        <v>512617</v>
      </c>
      <c r="Y12" s="69">
        <v>1037696</v>
      </c>
    </row>
    <row r="13" spans="1:25">
      <c r="A13" s="48">
        <v>8</v>
      </c>
      <c r="B13" s="49" t="s">
        <v>45</v>
      </c>
      <c r="C13" s="62">
        <v>798</v>
      </c>
      <c r="D13" s="62">
        <v>1238</v>
      </c>
      <c r="E13" s="62">
        <v>0</v>
      </c>
      <c r="F13" s="62">
        <v>0</v>
      </c>
      <c r="G13" s="63">
        <f t="shared" si="0"/>
        <v>0</v>
      </c>
      <c r="H13" s="62">
        <v>167</v>
      </c>
      <c r="I13" s="62">
        <v>193</v>
      </c>
      <c r="J13" s="62">
        <v>0</v>
      </c>
      <c r="K13" s="62">
        <v>0</v>
      </c>
      <c r="L13" s="63">
        <f t="shared" si="1"/>
        <v>0</v>
      </c>
      <c r="M13" s="62">
        <v>846</v>
      </c>
      <c r="N13" s="62">
        <v>1857</v>
      </c>
      <c r="O13" s="62">
        <v>180</v>
      </c>
      <c r="P13" s="62">
        <v>201.91</v>
      </c>
      <c r="Q13" s="62">
        <f>M13+H13+C13+'ACP_PS_11(i)'!M13+'ACP_PS_11(i)'!H13+'ACP_PS_11(i)'!C13+ACP_MSME_10!C13+'ACP_Agri_9(ii)'!M13</f>
        <v>14136</v>
      </c>
      <c r="R13" s="62">
        <f>N13+I13+D13+'ACP_PS_11(i)'!N13+'ACP_PS_11(i)'!I13+'ACP_PS_11(i)'!D13+ACP_MSME_10!D13+'ACP_Agri_9(ii)'!N13</f>
        <v>43468</v>
      </c>
      <c r="S13" s="62">
        <f>O13+J13+E13+'ACP_PS_11(i)'!O13+'ACP_PS_11(i)'!J13+'ACP_PS_11(i)'!E13+ACP_MSME_10!O13+'ACP_Agri_9(ii)'!O13</f>
        <v>4396</v>
      </c>
      <c r="T13" s="62">
        <f>P13+K13+F13+'ACP_PS_11(i)'!P13+'ACP_PS_11(i)'!K13+'ACP_PS_11(i)'!F13+ACP_MSME_10!P13+'ACP_Agri_9(ii)'!P13</f>
        <v>14526.739999999998</v>
      </c>
      <c r="U13" s="63">
        <f t="shared" si="2"/>
        <v>33.419388975798284</v>
      </c>
      <c r="V13" s="69">
        <f>S13*100/'Pri Sec_outstanding_6'!O13</f>
        <v>19.981818181818181</v>
      </c>
      <c r="W13" s="69">
        <f>T13*100/'Pri Sec_outstanding_6'!P13</f>
        <v>14.118275694905275</v>
      </c>
      <c r="X13" s="69">
        <v>22350</v>
      </c>
      <c r="Y13" s="69">
        <v>289674.51</v>
      </c>
    </row>
    <row r="14" spans="1:25">
      <c r="A14" s="48">
        <v>9</v>
      </c>
      <c r="B14" s="49" t="s">
        <v>46</v>
      </c>
      <c r="C14" s="62">
        <v>1252</v>
      </c>
      <c r="D14" s="62">
        <v>1956</v>
      </c>
      <c r="E14" s="62">
        <v>0</v>
      </c>
      <c r="F14" s="62">
        <v>0</v>
      </c>
      <c r="G14" s="63">
        <f t="shared" si="0"/>
        <v>0</v>
      </c>
      <c r="H14" s="62">
        <v>387</v>
      </c>
      <c r="I14" s="62">
        <v>434</v>
      </c>
      <c r="J14" s="62">
        <v>0</v>
      </c>
      <c r="K14" s="62">
        <v>0</v>
      </c>
      <c r="L14" s="63">
        <f t="shared" si="1"/>
        <v>0</v>
      </c>
      <c r="M14" s="62">
        <v>988</v>
      </c>
      <c r="N14" s="62">
        <v>2561</v>
      </c>
      <c r="O14" s="62">
        <v>1124</v>
      </c>
      <c r="P14" s="62">
        <v>4021</v>
      </c>
      <c r="Q14" s="62">
        <f>M14+H14+C14+'ACP_PS_11(i)'!M14+'ACP_PS_11(i)'!H14+'ACP_PS_11(i)'!C14+ACP_MSME_10!C14+'ACP_Agri_9(ii)'!M14</f>
        <v>28354</v>
      </c>
      <c r="R14" s="62">
        <f>N14+I14+D14+'ACP_PS_11(i)'!N14+'ACP_PS_11(i)'!I14+'ACP_PS_11(i)'!D14+ACP_MSME_10!D14+'ACP_Agri_9(ii)'!N14</f>
        <v>82699</v>
      </c>
      <c r="S14" s="62">
        <f>O14+J14+E14+'ACP_PS_11(i)'!O14+'ACP_PS_11(i)'!J14+'ACP_PS_11(i)'!E14+ACP_MSME_10!O14+'ACP_Agri_9(ii)'!O14</f>
        <v>15925</v>
      </c>
      <c r="T14" s="62">
        <f>P14+K14+F14+'ACP_PS_11(i)'!P14+'ACP_PS_11(i)'!K14+'ACP_PS_11(i)'!F14+ACP_MSME_10!P14+'ACP_Agri_9(ii)'!P14</f>
        <v>47590</v>
      </c>
      <c r="U14" s="63">
        <f t="shared" si="2"/>
        <v>57.546040459981377</v>
      </c>
      <c r="V14" s="69">
        <f>S14*100/'Pri Sec_outstanding_6'!O14</f>
        <v>61.377476296924378</v>
      </c>
      <c r="W14" s="69">
        <f>T14*100/'Pri Sec_outstanding_6'!P14</f>
        <v>63.01725393609555</v>
      </c>
      <c r="X14" s="69">
        <v>25497</v>
      </c>
      <c r="Y14" s="69">
        <v>71536</v>
      </c>
    </row>
    <row r="15" spans="1:25">
      <c r="A15" s="48">
        <v>10</v>
      </c>
      <c r="B15" s="49" t="s">
        <v>78</v>
      </c>
      <c r="C15" s="62">
        <v>1700</v>
      </c>
      <c r="D15" s="62">
        <v>2753</v>
      </c>
      <c r="E15" s="62">
        <v>10</v>
      </c>
      <c r="F15" s="62">
        <v>8</v>
      </c>
      <c r="G15" s="63">
        <f t="shared" si="0"/>
        <v>0.2905920813657828</v>
      </c>
      <c r="H15" s="62">
        <v>277</v>
      </c>
      <c r="I15" s="62">
        <v>345</v>
      </c>
      <c r="J15" s="62">
        <v>0</v>
      </c>
      <c r="K15" s="62">
        <v>0</v>
      </c>
      <c r="L15" s="63">
        <f t="shared" si="1"/>
        <v>0</v>
      </c>
      <c r="M15" s="62">
        <v>627</v>
      </c>
      <c r="N15" s="62">
        <v>1902</v>
      </c>
      <c r="O15" s="62">
        <v>0</v>
      </c>
      <c r="P15" s="62">
        <v>0</v>
      </c>
      <c r="Q15" s="62">
        <f>M15+H15+C15+'ACP_PS_11(i)'!M15+'ACP_PS_11(i)'!H15+'ACP_PS_11(i)'!C15+ACP_MSME_10!C15+'ACP_Agri_9(ii)'!M15</f>
        <v>28687</v>
      </c>
      <c r="R15" s="62">
        <f>N15+I15+D15+'ACP_PS_11(i)'!N15+'ACP_PS_11(i)'!I15+'ACP_PS_11(i)'!D15+ACP_MSME_10!D15+'ACP_Agri_9(ii)'!N15</f>
        <v>84535</v>
      </c>
      <c r="S15" s="62">
        <f>O15+J15+E15+'ACP_PS_11(i)'!O15+'ACP_PS_11(i)'!J15+'ACP_PS_11(i)'!E15+ACP_MSME_10!O15+'ACP_Agri_9(ii)'!O15</f>
        <v>40066</v>
      </c>
      <c r="T15" s="62">
        <f>P15+K15+F15+'ACP_PS_11(i)'!P15+'ACP_PS_11(i)'!K15+'ACP_PS_11(i)'!F15+ACP_MSME_10!P15+'ACP_Agri_9(ii)'!P15</f>
        <v>186651</v>
      </c>
      <c r="U15" s="63">
        <f t="shared" si="2"/>
        <v>220.79730289229315</v>
      </c>
      <c r="V15" s="69">
        <f>S15*100/'Pri Sec_outstanding_6'!O15</f>
        <v>69.876870487285913</v>
      </c>
      <c r="W15" s="69">
        <f>T15*100/'Pri Sec_outstanding_6'!P15</f>
        <v>78.885507797641694</v>
      </c>
      <c r="X15" s="69">
        <v>57842</v>
      </c>
      <c r="Y15" s="69">
        <v>220847</v>
      </c>
    </row>
    <row r="16" spans="1:25">
      <c r="A16" s="48">
        <v>11</v>
      </c>
      <c r="B16" s="49" t="s">
        <v>59</v>
      </c>
      <c r="C16" s="62">
        <v>451</v>
      </c>
      <c r="D16" s="62">
        <v>705</v>
      </c>
      <c r="E16" s="62">
        <v>0</v>
      </c>
      <c r="F16" s="62">
        <v>0</v>
      </c>
      <c r="G16" s="63">
        <f t="shared" si="0"/>
        <v>0</v>
      </c>
      <c r="H16" s="62">
        <v>97</v>
      </c>
      <c r="I16" s="62">
        <v>107</v>
      </c>
      <c r="J16" s="62">
        <v>1</v>
      </c>
      <c r="K16" s="62">
        <v>4.4000000000000004</v>
      </c>
      <c r="L16" s="63">
        <f t="shared" si="1"/>
        <v>4.1121495327102808</v>
      </c>
      <c r="M16" s="62">
        <v>319</v>
      </c>
      <c r="N16" s="62">
        <v>878</v>
      </c>
      <c r="O16" s="62">
        <v>3</v>
      </c>
      <c r="P16" s="62">
        <v>1.0900000000000001</v>
      </c>
      <c r="Q16" s="62">
        <f>M16+H16+C16+'ACP_PS_11(i)'!M16+'ACP_PS_11(i)'!H16+'ACP_PS_11(i)'!C16+ACP_MSME_10!C16+'ACP_Agri_9(ii)'!M16</f>
        <v>8193</v>
      </c>
      <c r="R16" s="62">
        <f>N16+I16+D16+'ACP_PS_11(i)'!N16+'ACP_PS_11(i)'!I16+'ACP_PS_11(i)'!D16+ACP_MSME_10!D16+'ACP_Agri_9(ii)'!N16</f>
        <v>28676</v>
      </c>
      <c r="S16" s="62">
        <f>O16+J16+E16+'ACP_PS_11(i)'!O16+'ACP_PS_11(i)'!J16+'ACP_PS_11(i)'!E16+ACP_MSME_10!O16+'ACP_Agri_9(ii)'!O16</f>
        <v>4110</v>
      </c>
      <c r="T16" s="62">
        <f>P16+K16+F16+'ACP_PS_11(i)'!P16+'ACP_PS_11(i)'!K16+'ACP_PS_11(i)'!F16+ACP_MSME_10!P16+'ACP_Agri_9(ii)'!P16</f>
        <v>12596.84</v>
      </c>
      <c r="U16" s="63">
        <f t="shared" si="2"/>
        <v>43.928162923699261</v>
      </c>
      <c r="V16" s="69">
        <f>S16*100/'Pri Sec_outstanding_6'!O16</f>
        <v>38.122623133290048</v>
      </c>
      <c r="W16" s="69">
        <f>T16*100/'Pri Sec_outstanding_6'!P16</f>
        <v>46.487693355205252</v>
      </c>
      <c r="X16" s="69">
        <v>9628</v>
      </c>
      <c r="Y16" s="69">
        <v>25321.14</v>
      </c>
    </row>
    <row r="17" spans="1:27">
      <c r="A17" s="48">
        <v>12</v>
      </c>
      <c r="B17" s="49" t="s">
        <v>60</v>
      </c>
      <c r="C17" s="62">
        <v>580</v>
      </c>
      <c r="D17" s="62">
        <v>934</v>
      </c>
      <c r="E17" s="62">
        <v>0</v>
      </c>
      <c r="F17" s="62">
        <v>0</v>
      </c>
      <c r="G17" s="63">
        <f t="shared" si="0"/>
        <v>0</v>
      </c>
      <c r="H17" s="62">
        <v>132</v>
      </c>
      <c r="I17" s="62">
        <v>160</v>
      </c>
      <c r="J17" s="62">
        <v>0</v>
      </c>
      <c r="K17" s="62">
        <v>0</v>
      </c>
      <c r="L17" s="63">
        <f t="shared" si="1"/>
        <v>0</v>
      </c>
      <c r="M17" s="62">
        <v>869</v>
      </c>
      <c r="N17" s="62">
        <v>2510</v>
      </c>
      <c r="O17" s="62">
        <v>0</v>
      </c>
      <c r="P17" s="62">
        <v>0</v>
      </c>
      <c r="Q17" s="62">
        <f>M17+H17+C17+'ACP_PS_11(i)'!M17+'ACP_PS_11(i)'!H17+'ACP_PS_11(i)'!C17+ACP_MSME_10!C17+'ACP_Agri_9(ii)'!M17</f>
        <v>12438</v>
      </c>
      <c r="R17" s="62">
        <f>N17+I17+D17+'ACP_PS_11(i)'!N17+'ACP_PS_11(i)'!I17+'ACP_PS_11(i)'!D17+ACP_MSME_10!D17+'ACP_Agri_9(ii)'!N17</f>
        <v>39394</v>
      </c>
      <c r="S17" s="62">
        <f>O17+J17+E17+'ACP_PS_11(i)'!O17+'ACP_PS_11(i)'!J17+'ACP_PS_11(i)'!E17+ACP_MSME_10!O17+'ACP_Agri_9(ii)'!O17</f>
        <v>4399</v>
      </c>
      <c r="T17" s="62">
        <f>P17+K17+F17+'ACP_PS_11(i)'!P17+'ACP_PS_11(i)'!K17+'ACP_PS_11(i)'!F17+ACP_MSME_10!P17+'ACP_Agri_9(ii)'!P17</f>
        <v>12724</v>
      </c>
      <c r="U17" s="63">
        <f t="shared" si="2"/>
        <v>32.299334924100116</v>
      </c>
      <c r="V17" s="69">
        <f>S17*100/'Pri Sec_outstanding_6'!O17</f>
        <v>36.146261298274446</v>
      </c>
      <c r="W17" s="69">
        <f>T17*100/'Pri Sec_outstanding_6'!P17</f>
        <v>20.854571976464033</v>
      </c>
      <c r="X17" s="69">
        <v>16449</v>
      </c>
      <c r="Y17" s="69">
        <v>64153</v>
      </c>
    </row>
    <row r="18" spans="1:27">
      <c r="A18" s="48">
        <v>13</v>
      </c>
      <c r="B18" s="49" t="s">
        <v>189</v>
      </c>
      <c r="C18" s="62">
        <v>766</v>
      </c>
      <c r="D18" s="62">
        <v>1226</v>
      </c>
      <c r="E18" s="62">
        <v>1</v>
      </c>
      <c r="F18" s="62">
        <v>1</v>
      </c>
      <c r="G18" s="63">
        <f t="shared" si="0"/>
        <v>8.1566068515497553E-2</v>
      </c>
      <c r="H18" s="62">
        <v>283</v>
      </c>
      <c r="I18" s="62">
        <v>324</v>
      </c>
      <c r="J18" s="62">
        <v>0</v>
      </c>
      <c r="K18" s="62">
        <v>0</v>
      </c>
      <c r="L18" s="63">
        <f t="shared" si="1"/>
        <v>0</v>
      </c>
      <c r="M18" s="62">
        <v>2006</v>
      </c>
      <c r="N18" s="62">
        <v>4502</v>
      </c>
      <c r="O18" s="62">
        <v>0</v>
      </c>
      <c r="P18" s="62">
        <v>0</v>
      </c>
      <c r="Q18" s="62">
        <f>M18+H18+C18+'ACP_PS_11(i)'!M18+'ACP_PS_11(i)'!H18+'ACP_PS_11(i)'!C18+ACP_MSME_10!C18+'ACP_Agri_9(ii)'!M18</f>
        <v>30466</v>
      </c>
      <c r="R18" s="62">
        <f>N18+I18+D18+'ACP_PS_11(i)'!N18+'ACP_PS_11(i)'!I18+'ACP_PS_11(i)'!D18+ACP_MSME_10!D18+'ACP_Agri_9(ii)'!N18</f>
        <v>94613</v>
      </c>
      <c r="S18" s="62">
        <f>O18+J18+E18+'ACP_PS_11(i)'!O18+'ACP_PS_11(i)'!J18+'ACP_PS_11(i)'!E18+ACP_MSME_10!O18+'ACP_Agri_9(ii)'!O18</f>
        <v>9081</v>
      </c>
      <c r="T18" s="62">
        <f>P18+K18+F18+'ACP_PS_11(i)'!P18+'ACP_PS_11(i)'!K18+'ACP_PS_11(i)'!F18+ACP_MSME_10!P18+'ACP_Agri_9(ii)'!P18</f>
        <v>38235</v>
      </c>
      <c r="U18" s="63">
        <f t="shared" si="2"/>
        <v>40.411994123429125</v>
      </c>
      <c r="V18" s="69">
        <f>S18*100/'Pri Sec_outstanding_6'!O18</f>
        <v>31.667596596456967</v>
      </c>
      <c r="W18" s="69">
        <f>T18*100/'Pri Sec_outstanding_6'!P18</f>
        <v>27.505809059975398</v>
      </c>
      <c r="X18" s="69">
        <v>28612</v>
      </c>
      <c r="Y18" s="69">
        <v>126562</v>
      </c>
    </row>
    <row r="19" spans="1:27">
      <c r="A19" s="48">
        <v>14</v>
      </c>
      <c r="B19" s="49" t="s">
        <v>190</v>
      </c>
      <c r="C19" s="62">
        <v>545</v>
      </c>
      <c r="D19" s="62">
        <v>864</v>
      </c>
      <c r="E19" s="62">
        <v>5</v>
      </c>
      <c r="F19" s="62">
        <v>412</v>
      </c>
      <c r="G19" s="63">
        <f t="shared" si="0"/>
        <v>47.685185185185183</v>
      </c>
      <c r="H19" s="62">
        <v>98</v>
      </c>
      <c r="I19" s="62">
        <v>106</v>
      </c>
      <c r="J19" s="62">
        <v>0</v>
      </c>
      <c r="K19" s="62">
        <v>0</v>
      </c>
      <c r="L19" s="63">
        <f t="shared" si="1"/>
        <v>0</v>
      </c>
      <c r="M19" s="62">
        <v>1356</v>
      </c>
      <c r="N19" s="62">
        <v>2964</v>
      </c>
      <c r="O19" s="62">
        <v>164</v>
      </c>
      <c r="P19" s="62">
        <v>659</v>
      </c>
      <c r="Q19" s="62">
        <f>M19+H19+C19+'ACP_PS_11(i)'!M19+'ACP_PS_11(i)'!H19+'ACP_PS_11(i)'!C19+ACP_MSME_10!C19+'ACP_Agri_9(ii)'!M19</f>
        <v>16112</v>
      </c>
      <c r="R19" s="62">
        <f>N19+I19+D19+'ACP_PS_11(i)'!N19+'ACP_PS_11(i)'!I19+'ACP_PS_11(i)'!D19+ACP_MSME_10!D19+'ACP_Agri_9(ii)'!N19</f>
        <v>48795</v>
      </c>
      <c r="S19" s="62">
        <f>O19+J19+E19+'ACP_PS_11(i)'!O19+'ACP_PS_11(i)'!J19+'ACP_PS_11(i)'!E19+ACP_MSME_10!O19+'ACP_Agri_9(ii)'!O19</f>
        <v>2596</v>
      </c>
      <c r="T19" s="62">
        <f>P19+K19+F19+'ACP_PS_11(i)'!P19+'ACP_PS_11(i)'!K19+'ACP_PS_11(i)'!F19+ACP_MSME_10!P19+'ACP_Agri_9(ii)'!P19</f>
        <v>23429.15</v>
      </c>
      <c r="U19" s="63">
        <f t="shared" si="2"/>
        <v>48.015472896813201</v>
      </c>
      <c r="V19" s="69">
        <f>S19*100/'Pri Sec_outstanding_6'!O19</f>
        <v>17.473244935047454</v>
      </c>
      <c r="W19" s="69">
        <f>T19*100/'Pri Sec_outstanding_6'!P19</f>
        <v>35.338617475376701</v>
      </c>
      <c r="X19" s="69">
        <v>14385</v>
      </c>
      <c r="Y19" s="69">
        <v>58882</v>
      </c>
    </row>
    <row r="20" spans="1:27">
      <c r="A20" s="48">
        <v>15</v>
      </c>
      <c r="B20" s="49" t="s">
        <v>61</v>
      </c>
      <c r="C20" s="62">
        <v>4506</v>
      </c>
      <c r="D20" s="62">
        <v>7180</v>
      </c>
      <c r="E20" s="62">
        <v>56</v>
      </c>
      <c r="F20" s="62">
        <v>7238.47</v>
      </c>
      <c r="G20" s="63">
        <f t="shared" si="0"/>
        <v>100.81434540389972</v>
      </c>
      <c r="H20" s="62">
        <v>2125</v>
      </c>
      <c r="I20" s="62">
        <v>2411</v>
      </c>
      <c r="J20" s="62">
        <v>0</v>
      </c>
      <c r="K20" s="62">
        <v>0</v>
      </c>
      <c r="L20" s="63">
        <f t="shared" si="1"/>
        <v>0</v>
      </c>
      <c r="M20" s="62">
        <v>5544</v>
      </c>
      <c r="N20" s="62">
        <v>13960</v>
      </c>
      <c r="O20" s="62">
        <v>713</v>
      </c>
      <c r="P20" s="62">
        <v>194.89</v>
      </c>
      <c r="Q20" s="62">
        <f>M20+H20+C20+'ACP_PS_11(i)'!M20+'ACP_PS_11(i)'!H20+'ACP_PS_11(i)'!C20+ACP_MSME_10!C20+'ACP_Agri_9(ii)'!M20</f>
        <v>180018</v>
      </c>
      <c r="R20" s="62">
        <f>N20+I20+D20+'ACP_PS_11(i)'!N20+'ACP_PS_11(i)'!I20+'ACP_PS_11(i)'!D20+ACP_MSME_10!D20+'ACP_Agri_9(ii)'!N20</f>
        <v>578442</v>
      </c>
      <c r="S20" s="62">
        <f>O20+J20+E20+'ACP_PS_11(i)'!O20+'ACP_PS_11(i)'!J20+'ACP_PS_11(i)'!E20+ACP_MSME_10!O20+'ACP_Agri_9(ii)'!O20</f>
        <v>134739</v>
      </c>
      <c r="T20" s="62">
        <f>P20+K20+F20+'ACP_PS_11(i)'!P20+'ACP_PS_11(i)'!K20+'ACP_PS_11(i)'!F20+ACP_MSME_10!P20+'ACP_Agri_9(ii)'!P20</f>
        <v>752382.31</v>
      </c>
      <c r="U20" s="63">
        <f t="shared" si="2"/>
        <v>130.07048416262995</v>
      </c>
      <c r="V20" s="69">
        <f>S20*100/'Pri Sec_outstanding_6'!O20</f>
        <v>43.388892824710666</v>
      </c>
      <c r="W20" s="69">
        <f>T20*100/'Pri Sec_outstanding_6'!P20</f>
        <v>80.500670089680426</v>
      </c>
      <c r="X20" s="69">
        <v>306834</v>
      </c>
      <c r="Y20" s="69">
        <v>869638.46</v>
      </c>
    </row>
    <row r="21" spans="1:27">
      <c r="A21" s="48">
        <v>16</v>
      </c>
      <c r="B21" s="49" t="s">
        <v>67</v>
      </c>
      <c r="C21" s="62">
        <v>25231</v>
      </c>
      <c r="D21" s="62">
        <v>38764</v>
      </c>
      <c r="E21" s="62">
        <v>25</v>
      </c>
      <c r="F21" s="62">
        <v>1348</v>
      </c>
      <c r="G21" s="63">
        <f t="shared" si="0"/>
        <v>3.4774533071922402</v>
      </c>
      <c r="H21" s="62">
        <v>9539</v>
      </c>
      <c r="I21" s="62">
        <v>10652</v>
      </c>
      <c r="J21" s="62">
        <v>4</v>
      </c>
      <c r="K21" s="62">
        <v>60</v>
      </c>
      <c r="L21" s="63">
        <f t="shared" si="1"/>
        <v>0.5632745024408562</v>
      </c>
      <c r="M21" s="62">
        <v>37307</v>
      </c>
      <c r="N21" s="62">
        <v>95129</v>
      </c>
      <c r="O21" s="62">
        <v>0</v>
      </c>
      <c r="P21" s="62">
        <v>0</v>
      </c>
      <c r="Q21" s="62">
        <f>M21+H21+C21+'ACP_PS_11(i)'!M21+'ACP_PS_11(i)'!H21+'ACP_PS_11(i)'!C21+ACP_MSME_10!C21+'ACP_Agri_9(ii)'!M21</f>
        <v>1039746</v>
      </c>
      <c r="R21" s="62">
        <f>N21+I21+D21+'ACP_PS_11(i)'!N21+'ACP_PS_11(i)'!I21+'ACP_PS_11(i)'!D21+ACP_MSME_10!D21+'ACP_Agri_9(ii)'!N21</f>
        <v>3114857</v>
      </c>
      <c r="S21" s="62">
        <f>O21+J21+E21+'ACP_PS_11(i)'!O21+'ACP_PS_11(i)'!J21+'ACP_PS_11(i)'!E21+ACP_MSME_10!O21+'ACP_Agri_9(ii)'!O21</f>
        <v>606603</v>
      </c>
      <c r="T21" s="62">
        <f>P21+K21+F21+'ACP_PS_11(i)'!P21+'ACP_PS_11(i)'!K21+'ACP_PS_11(i)'!F21+ACP_MSME_10!P21+'ACP_Agri_9(ii)'!P21</f>
        <v>1668090</v>
      </c>
      <c r="U21" s="63">
        <f t="shared" si="2"/>
        <v>53.552699208984556</v>
      </c>
      <c r="V21" s="69">
        <f>S21*100/'Pri Sec_outstanding_6'!O21</f>
        <v>63.697592293322494</v>
      </c>
      <c r="W21" s="69">
        <f>T21*100/'Pri Sec_outstanding_6'!P21</f>
        <v>52.641096087538557</v>
      </c>
      <c r="X21" s="69">
        <v>1051775</v>
      </c>
      <c r="Y21" s="69">
        <v>3492757</v>
      </c>
    </row>
    <row r="22" spans="1:27">
      <c r="A22" s="48">
        <v>17</v>
      </c>
      <c r="B22" s="49" t="s">
        <v>62</v>
      </c>
      <c r="C22" s="62">
        <v>984</v>
      </c>
      <c r="D22" s="62">
        <v>1600</v>
      </c>
      <c r="E22" s="62">
        <v>0</v>
      </c>
      <c r="F22" s="62">
        <v>0</v>
      </c>
      <c r="G22" s="63">
        <f t="shared" si="0"/>
        <v>0</v>
      </c>
      <c r="H22" s="62">
        <v>294</v>
      </c>
      <c r="I22" s="62">
        <v>335</v>
      </c>
      <c r="J22" s="62">
        <v>0</v>
      </c>
      <c r="K22" s="62">
        <v>0</v>
      </c>
      <c r="L22" s="63">
        <f t="shared" si="1"/>
        <v>0</v>
      </c>
      <c r="M22" s="62">
        <v>1722</v>
      </c>
      <c r="N22" s="62">
        <v>3969</v>
      </c>
      <c r="O22" s="62">
        <v>936</v>
      </c>
      <c r="P22" s="62">
        <v>91012</v>
      </c>
      <c r="Q22" s="62">
        <f>M22+H22+C22+'ACP_PS_11(i)'!M22+'ACP_PS_11(i)'!H22+'ACP_PS_11(i)'!C22+ACP_MSME_10!C22+'ACP_Agri_9(ii)'!M22</f>
        <v>34440</v>
      </c>
      <c r="R22" s="62">
        <f>N22+I22+D22+'ACP_PS_11(i)'!N22+'ACP_PS_11(i)'!I22+'ACP_PS_11(i)'!D22+ACP_MSME_10!D22+'ACP_Agri_9(ii)'!N22</f>
        <v>94776</v>
      </c>
      <c r="S22" s="62">
        <f>O22+J22+E22+'ACP_PS_11(i)'!O22+'ACP_PS_11(i)'!J22+'ACP_PS_11(i)'!E22+ACP_MSME_10!O22+'ACP_Agri_9(ii)'!O22</f>
        <v>20272</v>
      </c>
      <c r="T22" s="62">
        <f>P22+K22+F22+'ACP_PS_11(i)'!P22+'ACP_PS_11(i)'!K22+'ACP_PS_11(i)'!F22+ACP_MSME_10!P22+'ACP_Agri_9(ii)'!P22</f>
        <v>182024</v>
      </c>
      <c r="U22" s="63">
        <f t="shared" si="2"/>
        <v>192.05706085928927</v>
      </c>
      <c r="V22" s="69">
        <f>S22*100/'Pri Sec_outstanding_6'!O22</f>
        <v>54.68720494213494</v>
      </c>
      <c r="W22" s="69">
        <f>T22*100/'Pri Sec_outstanding_6'!P22</f>
        <v>199.50021920210435</v>
      </c>
      <c r="X22" s="69">
        <v>35666</v>
      </c>
      <c r="Y22" s="69">
        <v>84993</v>
      </c>
    </row>
    <row r="23" spans="1:27">
      <c r="A23" s="48">
        <v>18</v>
      </c>
      <c r="B23" s="49" t="s">
        <v>191</v>
      </c>
      <c r="C23" s="62">
        <v>1569</v>
      </c>
      <c r="D23" s="62">
        <v>2462</v>
      </c>
      <c r="E23" s="62">
        <v>0</v>
      </c>
      <c r="F23" s="62">
        <v>0</v>
      </c>
      <c r="G23" s="63">
        <f t="shared" si="0"/>
        <v>0</v>
      </c>
      <c r="H23" s="62">
        <v>672</v>
      </c>
      <c r="I23" s="62">
        <v>744</v>
      </c>
      <c r="J23" s="62">
        <v>0</v>
      </c>
      <c r="K23" s="62">
        <v>0</v>
      </c>
      <c r="L23" s="63">
        <f t="shared" si="1"/>
        <v>0</v>
      </c>
      <c r="M23" s="62">
        <v>5044</v>
      </c>
      <c r="N23" s="62">
        <v>7761</v>
      </c>
      <c r="O23" s="62">
        <v>2993</v>
      </c>
      <c r="P23" s="62">
        <v>12791</v>
      </c>
      <c r="Q23" s="62">
        <f>M23+H23+C23+'ACP_PS_11(i)'!M23+'ACP_PS_11(i)'!H23+'ACP_PS_11(i)'!C23+ACP_MSME_10!C23+'ACP_Agri_9(ii)'!M23</f>
        <v>88907</v>
      </c>
      <c r="R23" s="62">
        <f>N23+I23+D23+'ACP_PS_11(i)'!N23+'ACP_PS_11(i)'!I23+'ACP_PS_11(i)'!D23+ACP_MSME_10!D23+'ACP_Agri_9(ii)'!N23</f>
        <v>279886</v>
      </c>
      <c r="S23" s="62">
        <f>O23+J23+E23+'ACP_PS_11(i)'!O23+'ACP_PS_11(i)'!J23+'ACP_PS_11(i)'!E23+ACP_MSME_10!O23+'ACP_Agri_9(ii)'!O23</f>
        <v>7787</v>
      </c>
      <c r="T23" s="62">
        <f>P23+K23+F23+'ACP_PS_11(i)'!P23+'ACP_PS_11(i)'!K23+'ACP_PS_11(i)'!F23+ACP_MSME_10!P23+'ACP_Agri_9(ii)'!P23</f>
        <v>32186</v>
      </c>
      <c r="U23" s="63">
        <f t="shared" si="2"/>
        <v>11.499682013391167</v>
      </c>
      <c r="V23" s="69">
        <f>S23*100/'Pri Sec_outstanding_6'!O23</f>
        <v>5.1531996558798223</v>
      </c>
      <c r="W23" s="69">
        <f>T23*100/'Pri Sec_outstanding_6'!P23</f>
        <v>9.500252367979078</v>
      </c>
      <c r="X23" s="69">
        <v>146411</v>
      </c>
      <c r="Y23" s="69">
        <v>328255</v>
      </c>
    </row>
    <row r="24" spans="1:27">
      <c r="A24" s="48">
        <v>19</v>
      </c>
      <c r="B24" s="49" t="s">
        <v>63</v>
      </c>
      <c r="C24" s="62">
        <v>2479</v>
      </c>
      <c r="D24" s="62">
        <v>3991</v>
      </c>
      <c r="E24" s="62">
        <v>42</v>
      </c>
      <c r="F24" s="62">
        <v>678</v>
      </c>
      <c r="G24" s="63">
        <f t="shared" si="0"/>
        <v>16.988223502881482</v>
      </c>
      <c r="H24" s="62">
        <v>1173</v>
      </c>
      <c r="I24" s="62">
        <v>1333</v>
      </c>
      <c r="J24" s="62">
        <v>6</v>
      </c>
      <c r="K24" s="62">
        <v>10</v>
      </c>
      <c r="L24" s="63">
        <f t="shared" si="1"/>
        <v>0.75018754688672173</v>
      </c>
      <c r="M24" s="62">
        <v>5562</v>
      </c>
      <c r="N24" s="62">
        <v>12247</v>
      </c>
      <c r="O24" s="62">
        <v>0</v>
      </c>
      <c r="P24" s="62">
        <v>0</v>
      </c>
      <c r="Q24" s="62">
        <f>M24+H24+C24+'ACP_PS_11(i)'!M24+'ACP_PS_11(i)'!H24+'ACP_PS_11(i)'!C24+ACP_MSME_10!C24+'ACP_Agri_9(ii)'!M24</f>
        <v>318726</v>
      </c>
      <c r="R24" s="62">
        <f>N24+I24+D24+'ACP_PS_11(i)'!N24+'ACP_PS_11(i)'!I24+'ACP_PS_11(i)'!D24+ACP_MSME_10!D24+'ACP_Agri_9(ii)'!N24</f>
        <v>525256</v>
      </c>
      <c r="S24" s="62">
        <f>O24+J24+E24+'ACP_PS_11(i)'!O24+'ACP_PS_11(i)'!J24+'ACP_PS_11(i)'!E24+ACP_MSME_10!O24+'ACP_Agri_9(ii)'!O24</f>
        <v>94763</v>
      </c>
      <c r="T24" s="62">
        <f>P24+K24+F24+'ACP_PS_11(i)'!P24+'ACP_PS_11(i)'!K24+'ACP_PS_11(i)'!F24+ACP_MSME_10!P24+'ACP_Agri_9(ii)'!P24</f>
        <v>438575</v>
      </c>
      <c r="U24" s="63">
        <f t="shared" si="2"/>
        <v>83.497380325022462</v>
      </c>
      <c r="V24" s="69">
        <f>S24*100/'Pri Sec_outstanding_6'!O24</f>
        <v>42.116888888888887</v>
      </c>
      <c r="W24" s="69">
        <f>T24*100/'Pri Sec_outstanding_6'!P24</f>
        <v>60.680837404549521</v>
      </c>
      <c r="X24" s="69">
        <v>219493</v>
      </c>
      <c r="Y24" s="69">
        <v>633831</v>
      </c>
    </row>
    <row r="25" spans="1:27">
      <c r="A25" s="48">
        <v>20</v>
      </c>
      <c r="B25" s="49" t="s">
        <v>64</v>
      </c>
      <c r="C25" s="62">
        <v>376</v>
      </c>
      <c r="D25" s="62">
        <v>580</v>
      </c>
      <c r="E25" s="62">
        <v>0</v>
      </c>
      <c r="F25" s="62">
        <v>0</v>
      </c>
      <c r="G25" s="63">
        <f t="shared" si="0"/>
        <v>0</v>
      </c>
      <c r="H25" s="62">
        <v>114</v>
      </c>
      <c r="I25" s="62">
        <v>126</v>
      </c>
      <c r="J25" s="62">
        <v>0</v>
      </c>
      <c r="K25" s="62">
        <v>0</v>
      </c>
      <c r="L25" s="63">
        <f t="shared" si="1"/>
        <v>0</v>
      </c>
      <c r="M25" s="62">
        <v>137</v>
      </c>
      <c r="N25" s="62">
        <v>232</v>
      </c>
      <c r="O25" s="62">
        <v>56</v>
      </c>
      <c r="P25" s="62">
        <v>2189.8000000000002</v>
      </c>
      <c r="Q25" s="62">
        <f>M25+H25+C25+'ACP_PS_11(i)'!M25+'ACP_PS_11(i)'!H25+'ACP_PS_11(i)'!C25+ACP_MSME_10!C25+'ACP_Agri_9(ii)'!M25</f>
        <v>4265</v>
      </c>
      <c r="R25" s="62">
        <f>N25+I25+D25+'ACP_PS_11(i)'!N25+'ACP_PS_11(i)'!I25+'ACP_PS_11(i)'!D25+ACP_MSME_10!D25+'ACP_Agri_9(ii)'!N25</f>
        <v>16427</v>
      </c>
      <c r="S25" s="62">
        <f>O25+J25+E25+'ACP_PS_11(i)'!O25+'ACP_PS_11(i)'!J25+'ACP_PS_11(i)'!E25+ACP_MSME_10!O25+'ACP_Agri_9(ii)'!O25</f>
        <v>1631</v>
      </c>
      <c r="T25" s="62">
        <f>P25+K25+F25+'ACP_PS_11(i)'!P25+'ACP_PS_11(i)'!K25+'ACP_PS_11(i)'!F25+ACP_MSME_10!P25+'ACP_Agri_9(ii)'!P25</f>
        <v>9130.9600000000009</v>
      </c>
      <c r="U25" s="63">
        <f t="shared" si="2"/>
        <v>55.585073354842642</v>
      </c>
      <c r="V25" s="69">
        <f>S25*100/'Pri Sec_outstanding_6'!O25</f>
        <v>59.309090909090912</v>
      </c>
      <c r="W25" s="69">
        <f>T25*100/'Pri Sec_outstanding_6'!P25</f>
        <v>61.754008177995175</v>
      </c>
      <c r="X25" s="69">
        <v>2611</v>
      </c>
      <c r="Y25" s="69">
        <v>13704.050000000001</v>
      </c>
    </row>
    <row r="26" spans="1:27">
      <c r="A26" s="48">
        <v>21</v>
      </c>
      <c r="B26" s="49" t="s">
        <v>47</v>
      </c>
      <c r="C26" s="62">
        <v>1206</v>
      </c>
      <c r="D26" s="62">
        <v>1848</v>
      </c>
      <c r="E26" s="62">
        <v>0</v>
      </c>
      <c r="F26" s="62">
        <v>0</v>
      </c>
      <c r="G26" s="63">
        <f t="shared" si="0"/>
        <v>0</v>
      </c>
      <c r="H26" s="62">
        <v>177</v>
      </c>
      <c r="I26" s="62">
        <v>203</v>
      </c>
      <c r="J26" s="62">
        <v>0</v>
      </c>
      <c r="K26" s="62">
        <v>0</v>
      </c>
      <c r="L26" s="63">
        <f t="shared" si="1"/>
        <v>0</v>
      </c>
      <c r="M26" s="62">
        <v>737</v>
      </c>
      <c r="N26" s="62">
        <v>2168</v>
      </c>
      <c r="O26" s="62">
        <v>0</v>
      </c>
      <c r="P26" s="62">
        <v>0</v>
      </c>
      <c r="Q26" s="62">
        <f>M26+H26+C26+'ACP_PS_11(i)'!M26+'ACP_PS_11(i)'!H26+'ACP_PS_11(i)'!C26+ACP_MSME_10!C26+'ACP_Agri_9(ii)'!M26</f>
        <v>18027</v>
      </c>
      <c r="R26" s="62">
        <f>N26+I26+D26+'ACP_PS_11(i)'!N26+'ACP_PS_11(i)'!I26+'ACP_PS_11(i)'!D26+ACP_MSME_10!D26+'ACP_Agri_9(ii)'!N26</f>
        <v>51882</v>
      </c>
      <c r="S26" s="62">
        <f>O26+J26+E26+'ACP_PS_11(i)'!O26+'ACP_PS_11(i)'!J26+'ACP_PS_11(i)'!E26+ACP_MSME_10!O26+'ACP_Agri_9(ii)'!O26</f>
        <v>9203</v>
      </c>
      <c r="T26" s="62">
        <f>P26+K26+F26+'ACP_PS_11(i)'!P26+'ACP_PS_11(i)'!K26+'ACP_PS_11(i)'!F26+ACP_MSME_10!P26+'ACP_Agri_9(ii)'!P26</f>
        <v>24347.9</v>
      </c>
      <c r="U26" s="63">
        <f t="shared" si="2"/>
        <v>46.929378204386879</v>
      </c>
      <c r="V26" s="69">
        <f>S26*100/'Pri Sec_outstanding_6'!O26</f>
        <v>37.278729695791306</v>
      </c>
      <c r="W26" s="69">
        <f>T26*100/'Pri Sec_outstanding_6'!P26</f>
        <v>27.353180235931703</v>
      </c>
      <c r="X26" s="69">
        <v>23281</v>
      </c>
      <c r="Y26" s="69">
        <v>80397</v>
      </c>
    </row>
    <row r="27" spans="1:27" s="66" customFormat="1">
      <c r="A27" s="246"/>
      <c r="B27" s="152" t="s">
        <v>306</v>
      </c>
      <c r="C27" s="65">
        <f>SUM(C6:C26)</f>
        <v>65877</v>
      </c>
      <c r="D27" s="65">
        <f t="shared" ref="D27:P27" si="3">SUM(D6:D26)</f>
        <v>102813</v>
      </c>
      <c r="E27" s="65">
        <f t="shared" si="3"/>
        <v>140</v>
      </c>
      <c r="F27" s="65">
        <f t="shared" si="3"/>
        <v>9694.4000000000015</v>
      </c>
      <c r="G27" s="60">
        <f t="shared" si="0"/>
        <v>9.4291577913298905</v>
      </c>
      <c r="H27" s="65">
        <f t="shared" si="3"/>
        <v>22000</v>
      </c>
      <c r="I27" s="65">
        <f t="shared" si="3"/>
        <v>24729</v>
      </c>
      <c r="J27" s="65">
        <f t="shared" si="3"/>
        <v>14</v>
      </c>
      <c r="K27" s="65">
        <f t="shared" si="3"/>
        <v>81.739999999999995</v>
      </c>
      <c r="L27" s="60">
        <f t="shared" si="1"/>
        <v>0.33054308706377122</v>
      </c>
      <c r="M27" s="65">
        <f t="shared" si="3"/>
        <v>95225</v>
      </c>
      <c r="N27" s="65">
        <f t="shared" si="3"/>
        <v>238479</v>
      </c>
      <c r="O27" s="65">
        <f t="shared" si="3"/>
        <v>7338</v>
      </c>
      <c r="P27" s="65">
        <f t="shared" si="3"/>
        <v>220188.14999999997</v>
      </c>
      <c r="Q27" s="65">
        <f t="shared" ref="Q27:T27" si="4">SUM(Q6:Q26)</f>
        <v>2800910</v>
      </c>
      <c r="R27" s="65">
        <f t="shared" si="4"/>
        <v>7928084</v>
      </c>
      <c r="S27" s="65">
        <f t="shared" si="4"/>
        <v>1598524</v>
      </c>
      <c r="T27" s="65">
        <f t="shared" si="4"/>
        <v>5423247.9300000006</v>
      </c>
      <c r="U27" s="60">
        <f t="shared" si="2"/>
        <v>68.405530642712677</v>
      </c>
      <c r="V27" s="69">
        <f>S27*100/'Pri Sec_outstanding_6'!O27</f>
        <v>45.946757748243144</v>
      </c>
      <c r="W27" s="69">
        <f>T27*100/'Pri Sec_outstanding_6'!P27</f>
        <v>51.673527321560137</v>
      </c>
      <c r="X27" s="70">
        <v>3522208</v>
      </c>
      <c r="Y27" s="70">
        <v>10653475.16</v>
      </c>
      <c r="AA27" s="67"/>
    </row>
    <row r="28" spans="1:27">
      <c r="A28" s="48">
        <v>22</v>
      </c>
      <c r="B28" s="49" t="s">
        <v>44</v>
      </c>
      <c r="C28" s="62">
        <v>2588</v>
      </c>
      <c r="D28" s="62">
        <v>4056</v>
      </c>
      <c r="E28" s="62">
        <v>0</v>
      </c>
      <c r="F28" s="62">
        <v>0</v>
      </c>
      <c r="G28" s="63">
        <f t="shared" si="0"/>
        <v>0</v>
      </c>
      <c r="H28" s="62">
        <v>1565</v>
      </c>
      <c r="I28" s="62">
        <v>1789</v>
      </c>
      <c r="J28" s="62">
        <v>0</v>
      </c>
      <c r="K28" s="62">
        <v>0</v>
      </c>
      <c r="L28" s="63">
        <f t="shared" si="1"/>
        <v>0</v>
      </c>
      <c r="M28" s="62">
        <v>1267</v>
      </c>
      <c r="N28" s="62">
        <v>3041</v>
      </c>
      <c r="O28" s="62">
        <v>48717</v>
      </c>
      <c r="P28" s="62">
        <v>7130.45</v>
      </c>
      <c r="Q28" s="62">
        <f>M28+H28+C28+'ACP_PS_11(i)'!M28+'ACP_PS_11(i)'!H28+'ACP_PS_11(i)'!C28+ACP_MSME_10!C28+'ACP_Agri_9(ii)'!M28</f>
        <v>59341</v>
      </c>
      <c r="R28" s="62">
        <f>N28+I28+D28+'ACP_PS_11(i)'!N28+'ACP_PS_11(i)'!I28+'ACP_PS_11(i)'!D28+ACP_MSME_10!D28+'ACP_Agri_9(ii)'!N28</f>
        <v>186046</v>
      </c>
      <c r="S28" s="62">
        <f>O28+J28+E28+'ACP_PS_11(i)'!O28+'ACP_PS_11(i)'!J28+'ACP_PS_11(i)'!E28+ACP_MSME_10!O28+'ACP_Agri_9(ii)'!O28</f>
        <v>78700</v>
      </c>
      <c r="T28" s="62">
        <f>P28+K28+F28+'ACP_PS_11(i)'!P28+'ACP_PS_11(i)'!K28+'ACP_PS_11(i)'!F28+ACP_MSME_10!P28+'ACP_Agri_9(ii)'!P28</f>
        <v>145032.46</v>
      </c>
      <c r="U28" s="63">
        <f t="shared" si="2"/>
        <v>77.955161626694476</v>
      </c>
      <c r="V28" s="69">
        <f>S28*100/'Pri Sec_outstanding_6'!O28</f>
        <v>48.369748932116408</v>
      </c>
      <c r="W28" s="69">
        <f>T28*100/'Pri Sec_outstanding_6'!P28</f>
        <v>36.331173356502589</v>
      </c>
      <c r="X28" s="69">
        <v>169007</v>
      </c>
      <c r="Y28" s="69">
        <v>352769.72000000003</v>
      </c>
    </row>
    <row r="29" spans="1:27">
      <c r="A29" s="48">
        <v>23</v>
      </c>
      <c r="B29" s="49" t="s">
        <v>192</v>
      </c>
      <c r="C29" s="62">
        <v>258</v>
      </c>
      <c r="D29" s="62">
        <v>387</v>
      </c>
      <c r="E29" s="62">
        <v>0</v>
      </c>
      <c r="F29" s="62">
        <v>0</v>
      </c>
      <c r="G29" s="63">
        <f t="shared" si="0"/>
        <v>0</v>
      </c>
      <c r="H29" s="62">
        <v>120</v>
      </c>
      <c r="I29" s="62">
        <v>132</v>
      </c>
      <c r="J29" s="62">
        <v>0</v>
      </c>
      <c r="K29" s="62">
        <v>0</v>
      </c>
      <c r="L29" s="63">
        <f t="shared" si="1"/>
        <v>0</v>
      </c>
      <c r="M29" s="62">
        <v>40</v>
      </c>
      <c r="N29" s="62">
        <v>108</v>
      </c>
      <c r="O29" s="62">
        <v>0</v>
      </c>
      <c r="P29" s="62">
        <v>0</v>
      </c>
      <c r="Q29" s="62">
        <f>M29+H29+C29+'ACP_PS_11(i)'!M29+'ACP_PS_11(i)'!H29+'ACP_PS_11(i)'!C29+ACP_MSME_10!C29+'ACP_Agri_9(ii)'!M29</f>
        <v>4352</v>
      </c>
      <c r="R29" s="62">
        <f>N29+I29+D29+'ACP_PS_11(i)'!N29+'ACP_PS_11(i)'!I29+'ACP_PS_11(i)'!D29+ACP_MSME_10!D29+'ACP_Agri_9(ii)'!N29</f>
        <v>12338</v>
      </c>
      <c r="S29" s="62">
        <f>O29+J29+E29+'ACP_PS_11(i)'!O29+'ACP_PS_11(i)'!J29+'ACP_PS_11(i)'!E29+ACP_MSME_10!O29+'ACP_Agri_9(ii)'!O29</f>
        <v>171424</v>
      </c>
      <c r="T29" s="62">
        <f>P29+K29+F29+'ACP_PS_11(i)'!P29+'ACP_PS_11(i)'!K29+'ACP_PS_11(i)'!F29+ACP_MSME_10!P29+'ACP_Agri_9(ii)'!P29</f>
        <v>83140.69</v>
      </c>
      <c r="U29" s="63">
        <f t="shared" si="2"/>
        <v>673.85872912951857</v>
      </c>
      <c r="V29" s="69">
        <f>S29*100/'Pri Sec_outstanding_6'!O29</f>
        <v>57.713077554977978</v>
      </c>
      <c r="W29" s="69">
        <f>T29*100/'Pri Sec_outstanding_6'!P29</f>
        <v>82.334903004763291</v>
      </c>
      <c r="X29" s="69">
        <v>0</v>
      </c>
      <c r="Y29" s="69">
        <v>0</v>
      </c>
    </row>
    <row r="30" spans="1:27">
      <c r="A30" s="48">
        <v>24</v>
      </c>
      <c r="B30" s="49" t="s">
        <v>193</v>
      </c>
      <c r="C30" s="62">
        <v>41</v>
      </c>
      <c r="D30" s="62">
        <v>62</v>
      </c>
      <c r="E30" s="62">
        <v>0</v>
      </c>
      <c r="F30" s="62">
        <v>0</v>
      </c>
      <c r="G30" s="63">
        <f t="shared" si="0"/>
        <v>0</v>
      </c>
      <c r="H30" s="62">
        <v>10</v>
      </c>
      <c r="I30" s="62">
        <v>11</v>
      </c>
      <c r="J30" s="62">
        <v>0</v>
      </c>
      <c r="K30" s="62">
        <v>0</v>
      </c>
      <c r="L30" s="63">
        <f t="shared" si="1"/>
        <v>0</v>
      </c>
      <c r="M30" s="62">
        <v>0</v>
      </c>
      <c r="N30" s="62">
        <v>0</v>
      </c>
      <c r="O30" s="62">
        <v>182</v>
      </c>
      <c r="P30" s="62">
        <v>614.84</v>
      </c>
      <c r="Q30" s="62">
        <f>M30+H30+C30+'ACP_PS_11(i)'!M30+'ACP_PS_11(i)'!H30+'ACP_PS_11(i)'!C30+ACP_MSME_10!C30+'ACP_Agri_9(ii)'!M30</f>
        <v>391</v>
      </c>
      <c r="R30" s="62">
        <f>N30+I30+D30+'ACP_PS_11(i)'!N30+'ACP_PS_11(i)'!I30+'ACP_PS_11(i)'!D30+ACP_MSME_10!D30+'ACP_Agri_9(ii)'!N30</f>
        <v>1151</v>
      </c>
      <c r="S30" s="62">
        <f>O30+J30+E30+'ACP_PS_11(i)'!O30+'ACP_PS_11(i)'!J30+'ACP_PS_11(i)'!E30+ACP_MSME_10!O30+'ACP_Agri_9(ii)'!O30</f>
        <v>364</v>
      </c>
      <c r="T30" s="62">
        <f>P30+K30+F30+'ACP_PS_11(i)'!P30+'ACP_PS_11(i)'!K30+'ACP_PS_11(i)'!F30+ACP_MSME_10!P30+'ACP_Agri_9(ii)'!P30</f>
        <v>1229.68</v>
      </c>
      <c r="U30" s="63">
        <f t="shared" si="2"/>
        <v>106.83579496090356</v>
      </c>
      <c r="V30" s="69">
        <f>S30*100/'Pri Sec_outstanding_6'!O30</f>
        <v>200</v>
      </c>
      <c r="W30" s="69">
        <f>T30*100/'Pri Sec_outstanding_6'!P30</f>
        <v>200.00000000000003</v>
      </c>
      <c r="X30" s="69">
        <v>167</v>
      </c>
      <c r="Y30" s="69">
        <v>545.4</v>
      </c>
    </row>
    <row r="31" spans="1:27">
      <c r="A31" s="48">
        <v>25</v>
      </c>
      <c r="B31" s="49" t="s">
        <v>48</v>
      </c>
      <c r="C31" s="62">
        <v>200</v>
      </c>
      <c r="D31" s="62">
        <v>300</v>
      </c>
      <c r="E31" s="62">
        <v>0</v>
      </c>
      <c r="F31" s="62">
        <v>0</v>
      </c>
      <c r="G31" s="63">
        <f t="shared" si="0"/>
        <v>0</v>
      </c>
      <c r="H31" s="62">
        <v>36</v>
      </c>
      <c r="I31" s="62">
        <v>39</v>
      </c>
      <c r="J31" s="62">
        <v>0</v>
      </c>
      <c r="K31" s="62">
        <v>0</v>
      </c>
      <c r="L31" s="63">
        <f t="shared" si="1"/>
        <v>0</v>
      </c>
      <c r="M31" s="62">
        <v>0</v>
      </c>
      <c r="N31" s="62">
        <v>0</v>
      </c>
      <c r="O31" s="62">
        <v>0</v>
      </c>
      <c r="P31" s="62">
        <v>0</v>
      </c>
      <c r="Q31" s="62">
        <f>M31+H31+C31+'ACP_PS_11(i)'!M31+'ACP_PS_11(i)'!H31+'ACP_PS_11(i)'!C31+ACP_MSME_10!C31+'ACP_Agri_9(ii)'!M31</f>
        <v>870</v>
      </c>
      <c r="R31" s="62">
        <f>N31+I31+D31+'ACP_PS_11(i)'!N31+'ACP_PS_11(i)'!I31+'ACP_PS_11(i)'!D31+ACP_MSME_10!D31+'ACP_Agri_9(ii)'!N31</f>
        <v>2932</v>
      </c>
      <c r="S31" s="62">
        <f>O31+J31+E31+'ACP_PS_11(i)'!O31+'ACP_PS_11(i)'!J31+'ACP_PS_11(i)'!E31+ACP_MSME_10!O31+'ACP_Agri_9(ii)'!O31</f>
        <v>34</v>
      </c>
      <c r="T31" s="62">
        <f>P31+K31+F31+'ACP_PS_11(i)'!P31+'ACP_PS_11(i)'!K31+'ACP_PS_11(i)'!F31+ACP_MSME_10!P31+'ACP_Agri_9(ii)'!P31</f>
        <v>1400.5</v>
      </c>
      <c r="U31" s="63">
        <f t="shared" si="2"/>
        <v>47.766030013642563</v>
      </c>
      <c r="V31" s="69">
        <f>S31*100/'Pri Sec_outstanding_6'!O31</f>
        <v>12.5</v>
      </c>
      <c r="W31" s="69">
        <f>T31*100/'Pri Sec_outstanding_6'!P31</f>
        <v>22.239866608440188</v>
      </c>
      <c r="X31" s="69">
        <v>0</v>
      </c>
      <c r="Y31" s="69">
        <v>0</v>
      </c>
    </row>
    <row r="32" spans="1:27">
      <c r="A32" s="48">
        <v>26</v>
      </c>
      <c r="B32" s="49" t="s">
        <v>194</v>
      </c>
      <c r="C32" s="62">
        <v>142</v>
      </c>
      <c r="D32" s="62">
        <v>258</v>
      </c>
      <c r="E32" s="62">
        <v>4</v>
      </c>
      <c r="F32" s="62">
        <v>74</v>
      </c>
      <c r="G32" s="63">
        <f t="shared" si="0"/>
        <v>28.68217054263566</v>
      </c>
      <c r="H32" s="62">
        <v>2</v>
      </c>
      <c r="I32" s="62">
        <v>2</v>
      </c>
      <c r="J32" s="62">
        <v>0</v>
      </c>
      <c r="K32" s="62">
        <v>0</v>
      </c>
      <c r="L32" s="63">
        <f t="shared" si="1"/>
        <v>0</v>
      </c>
      <c r="M32" s="62">
        <v>94</v>
      </c>
      <c r="N32" s="62">
        <v>399</v>
      </c>
      <c r="O32" s="62">
        <v>1</v>
      </c>
      <c r="P32" s="62">
        <v>0</v>
      </c>
      <c r="Q32" s="62">
        <f>M32+H32+C32+'ACP_PS_11(i)'!M32+'ACP_PS_11(i)'!H32+'ACP_PS_11(i)'!C32+ACP_MSME_10!C32+'ACP_Agri_9(ii)'!M32</f>
        <v>1836</v>
      </c>
      <c r="R32" s="62">
        <f>N32+I32+D32+'ACP_PS_11(i)'!N32+'ACP_PS_11(i)'!I32+'ACP_PS_11(i)'!D32+ACP_MSME_10!D32+'ACP_Agri_9(ii)'!N32</f>
        <v>5989</v>
      </c>
      <c r="S32" s="62">
        <f>O32+J32+E32+'ACP_PS_11(i)'!O32+'ACP_PS_11(i)'!J32+'ACP_PS_11(i)'!E32+ACP_MSME_10!O32+'ACP_Agri_9(ii)'!O32</f>
        <v>42301</v>
      </c>
      <c r="T32" s="62">
        <f>P32+K32+F32+'ACP_PS_11(i)'!P32+'ACP_PS_11(i)'!K32+'ACP_PS_11(i)'!F32+ACP_MSME_10!P32+'ACP_Agri_9(ii)'!P32</f>
        <v>42127</v>
      </c>
      <c r="U32" s="63">
        <f t="shared" si="2"/>
        <v>703.40624478210054</v>
      </c>
      <c r="V32" s="69">
        <f>S32*100/'Pri Sec_outstanding_6'!O32</f>
        <v>79.948969948969946</v>
      </c>
      <c r="W32" s="69">
        <f>T32*100/'Pri Sec_outstanding_6'!P32</f>
        <v>57.977456957652663</v>
      </c>
      <c r="X32" s="69">
        <v>44432</v>
      </c>
      <c r="Y32" s="69">
        <v>62829</v>
      </c>
    </row>
    <row r="33" spans="1:25">
      <c r="A33" s="48">
        <v>27</v>
      </c>
      <c r="B33" s="49" t="s">
        <v>195</v>
      </c>
      <c r="C33" s="62">
        <v>9</v>
      </c>
      <c r="D33" s="62">
        <v>13</v>
      </c>
      <c r="E33" s="62">
        <v>0</v>
      </c>
      <c r="F33" s="62">
        <v>0</v>
      </c>
      <c r="G33" s="63">
        <f t="shared" si="0"/>
        <v>0</v>
      </c>
      <c r="H33" s="62">
        <v>0</v>
      </c>
      <c r="I33" s="62">
        <v>0</v>
      </c>
      <c r="J33" s="62">
        <v>0</v>
      </c>
      <c r="K33" s="62">
        <v>0</v>
      </c>
      <c r="L33" s="63" t="e">
        <f t="shared" si="1"/>
        <v>#DIV/0!</v>
      </c>
      <c r="M33" s="62">
        <v>0</v>
      </c>
      <c r="N33" s="62">
        <v>0</v>
      </c>
      <c r="O33" s="62">
        <v>0</v>
      </c>
      <c r="P33" s="62">
        <v>0</v>
      </c>
      <c r="Q33" s="62">
        <f>M33+H33+C33+'ACP_PS_11(i)'!M33+'ACP_PS_11(i)'!H33+'ACP_PS_11(i)'!C33+ACP_MSME_10!C33+'ACP_Agri_9(ii)'!M33</f>
        <v>394</v>
      </c>
      <c r="R33" s="62">
        <f>N33+I33+D33+'ACP_PS_11(i)'!N33+'ACP_PS_11(i)'!I33+'ACP_PS_11(i)'!D33+ACP_MSME_10!D33+'ACP_Agri_9(ii)'!N33</f>
        <v>1782</v>
      </c>
      <c r="S33" s="62">
        <f>O33+J33+E33+'ACP_PS_11(i)'!O33+'ACP_PS_11(i)'!J33+'ACP_PS_11(i)'!E33+ACP_MSME_10!O33+'ACP_Agri_9(ii)'!O33</f>
        <v>2</v>
      </c>
      <c r="T33" s="62">
        <f>P33+K33+F33+'ACP_PS_11(i)'!P33+'ACP_PS_11(i)'!K33+'ACP_PS_11(i)'!F33+ACP_MSME_10!P33+'ACP_Agri_9(ii)'!P33</f>
        <v>9.35</v>
      </c>
      <c r="U33" s="63">
        <f t="shared" si="2"/>
        <v>0.52469135802469136</v>
      </c>
      <c r="V33" s="69">
        <f>S33*100/'Pri Sec_outstanding_6'!O33</f>
        <v>100</v>
      </c>
      <c r="W33" s="69">
        <f>T33*100/'Pri Sec_outstanding_6'!P33</f>
        <v>100</v>
      </c>
      <c r="X33" s="69">
        <v>0</v>
      </c>
      <c r="Y33" s="69">
        <v>0</v>
      </c>
    </row>
    <row r="34" spans="1:25">
      <c r="A34" s="48">
        <v>28</v>
      </c>
      <c r="B34" s="49" t="s">
        <v>196</v>
      </c>
      <c r="C34" s="62">
        <v>271</v>
      </c>
      <c r="D34" s="62">
        <v>411</v>
      </c>
      <c r="E34" s="62">
        <v>0</v>
      </c>
      <c r="F34" s="62">
        <v>0</v>
      </c>
      <c r="G34" s="63">
        <f t="shared" si="0"/>
        <v>0</v>
      </c>
      <c r="H34" s="62">
        <v>119</v>
      </c>
      <c r="I34" s="62">
        <v>131</v>
      </c>
      <c r="J34" s="62">
        <v>0</v>
      </c>
      <c r="K34" s="62">
        <v>0</v>
      </c>
      <c r="L34" s="63">
        <f t="shared" si="1"/>
        <v>0</v>
      </c>
      <c r="M34" s="62">
        <v>16</v>
      </c>
      <c r="N34" s="62">
        <v>58</v>
      </c>
      <c r="O34" s="62">
        <v>9</v>
      </c>
      <c r="P34" s="62">
        <v>3</v>
      </c>
      <c r="Q34" s="62">
        <f>M34+H34+C34+'ACP_PS_11(i)'!M34+'ACP_PS_11(i)'!H34+'ACP_PS_11(i)'!C34+ACP_MSME_10!C34+'ACP_Agri_9(ii)'!M34</f>
        <v>3875</v>
      </c>
      <c r="R34" s="62">
        <f>N34+I34+D34+'ACP_PS_11(i)'!N34+'ACP_PS_11(i)'!I34+'ACP_PS_11(i)'!D34+ACP_MSME_10!D34+'ACP_Agri_9(ii)'!N34</f>
        <v>11923</v>
      </c>
      <c r="S34" s="62">
        <f>O34+J34+E34+'ACP_PS_11(i)'!O34+'ACP_PS_11(i)'!J34+'ACP_PS_11(i)'!E34+ACP_MSME_10!O34+'ACP_Agri_9(ii)'!O34</f>
        <v>4498</v>
      </c>
      <c r="T34" s="62">
        <f>P34+K34+F34+'ACP_PS_11(i)'!P34+'ACP_PS_11(i)'!K34+'ACP_PS_11(i)'!F34+ACP_MSME_10!P34+'ACP_Agri_9(ii)'!P34</f>
        <v>18360</v>
      </c>
      <c r="U34" s="63">
        <f t="shared" si="2"/>
        <v>153.98809024574351</v>
      </c>
      <c r="V34" s="69">
        <f>S34*100/'Pri Sec_outstanding_6'!O34</f>
        <v>89.942011597680462</v>
      </c>
      <c r="W34" s="69">
        <f>T34*100/'Pri Sec_outstanding_6'!P34</f>
        <v>124.88096857570399</v>
      </c>
      <c r="X34" s="69">
        <v>4704</v>
      </c>
      <c r="Y34" s="69">
        <v>13056</v>
      </c>
    </row>
    <row r="35" spans="1:25">
      <c r="A35" s="48">
        <v>29</v>
      </c>
      <c r="B35" s="49" t="s">
        <v>68</v>
      </c>
      <c r="C35" s="62">
        <v>2725</v>
      </c>
      <c r="D35" s="62">
        <v>4296</v>
      </c>
      <c r="E35" s="62">
        <v>9</v>
      </c>
      <c r="F35" s="62">
        <v>454.28</v>
      </c>
      <c r="G35" s="63">
        <f t="shared" si="0"/>
        <v>10.574487895716945</v>
      </c>
      <c r="H35" s="62">
        <v>1982</v>
      </c>
      <c r="I35" s="62">
        <v>2225</v>
      </c>
      <c r="J35" s="62">
        <v>1</v>
      </c>
      <c r="K35" s="62">
        <v>75</v>
      </c>
      <c r="L35" s="63">
        <f t="shared" si="1"/>
        <v>3.3707865168539324</v>
      </c>
      <c r="M35" s="62">
        <v>1373</v>
      </c>
      <c r="N35" s="62">
        <v>3957</v>
      </c>
      <c r="O35" s="62">
        <v>15</v>
      </c>
      <c r="P35" s="62">
        <v>10.210000000000001</v>
      </c>
      <c r="Q35" s="62">
        <f>M35+H35+C35+'ACP_PS_11(i)'!M35+'ACP_PS_11(i)'!H35+'ACP_PS_11(i)'!C35+ACP_MSME_10!C35+'ACP_Agri_9(ii)'!M35</f>
        <v>89898</v>
      </c>
      <c r="R35" s="62">
        <f>N35+I35+D35+'ACP_PS_11(i)'!N35+'ACP_PS_11(i)'!I35+'ACP_PS_11(i)'!D35+ACP_MSME_10!D35+'ACP_Agri_9(ii)'!N35</f>
        <v>278673</v>
      </c>
      <c r="S35" s="62">
        <f>O35+J35+E35+'ACP_PS_11(i)'!O35+'ACP_PS_11(i)'!J35+'ACP_PS_11(i)'!E35+ACP_MSME_10!O35+'ACP_Agri_9(ii)'!O35</f>
        <v>153665</v>
      </c>
      <c r="T35" s="62">
        <f>P35+K35+F35+'ACP_PS_11(i)'!P35+'ACP_PS_11(i)'!K35+'ACP_PS_11(i)'!F35+ACP_MSME_10!P35+'ACP_Agri_9(ii)'!P35</f>
        <v>510717.72</v>
      </c>
      <c r="U35" s="63">
        <f t="shared" si="2"/>
        <v>183.26774391491102</v>
      </c>
      <c r="V35" s="69">
        <f>S35*100/'Pri Sec_outstanding_6'!O35</f>
        <v>47.862664847658024</v>
      </c>
      <c r="W35" s="69">
        <f>T35*100/'Pri Sec_outstanding_6'!P35</f>
        <v>64.482318379989664</v>
      </c>
      <c r="X35" s="69">
        <v>304849</v>
      </c>
      <c r="Y35" s="69">
        <v>756421.95</v>
      </c>
    </row>
    <row r="36" spans="1:25">
      <c r="A36" s="48">
        <v>30</v>
      </c>
      <c r="B36" s="49" t="s">
        <v>69</v>
      </c>
      <c r="C36" s="62">
        <v>2264</v>
      </c>
      <c r="D36" s="62">
        <v>3609</v>
      </c>
      <c r="E36" s="62">
        <v>0</v>
      </c>
      <c r="F36" s="62">
        <v>0</v>
      </c>
      <c r="G36" s="63">
        <f t="shared" si="0"/>
        <v>0</v>
      </c>
      <c r="H36" s="62">
        <v>1956</v>
      </c>
      <c r="I36" s="62">
        <v>2250</v>
      </c>
      <c r="J36" s="62">
        <v>1</v>
      </c>
      <c r="K36" s="62">
        <v>825</v>
      </c>
      <c r="L36" s="63">
        <f t="shared" si="1"/>
        <v>36.666666666666664</v>
      </c>
      <c r="M36" s="62">
        <v>4488</v>
      </c>
      <c r="N36" s="62">
        <v>13588</v>
      </c>
      <c r="O36" s="62">
        <v>0</v>
      </c>
      <c r="P36" s="62">
        <v>0</v>
      </c>
      <c r="Q36" s="62">
        <f>M36+H36+C36+'ACP_PS_11(i)'!M36+'ACP_PS_11(i)'!H36+'ACP_PS_11(i)'!C36+ACP_MSME_10!C36+'ACP_Agri_9(ii)'!M36</f>
        <v>86722</v>
      </c>
      <c r="R36" s="62">
        <f>N36+I36+D36+'ACP_PS_11(i)'!N36+'ACP_PS_11(i)'!I36+'ACP_PS_11(i)'!D36+ACP_MSME_10!D36+'ACP_Agri_9(ii)'!N36</f>
        <v>281105</v>
      </c>
      <c r="S36" s="62">
        <f>O36+J36+E36+'ACP_PS_11(i)'!O36+'ACP_PS_11(i)'!J36+'ACP_PS_11(i)'!E36+ACP_MSME_10!O36+'ACP_Agri_9(ii)'!O36</f>
        <v>128014</v>
      </c>
      <c r="T36" s="62">
        <f>P36+K36+F36+'ACP_PS_11(i)'!P36+'ACP_PS_11(i)'!K36+'ACP_PS_11(i)'!F36+ACP_MSME_10!P36+'ACP_Agri_9(ii)'!P36</f>
        <v>545341</v>
      </c>
      <c r="U36" s="63">
        <f t="shared" si="2"/>
        <v>193.99903950481138</v>
      </c>
      <c r="V36" s="69">
        <f>S36*100/'Pri Sec_outstanding_6'!O36</f>
        <v>72.265501512893465</v>
      </c>
      <c r="W36" s="69">
        <f>T36*100/'Pri Sec_outstanding_6'!P36</f>
        <v>77.852250307645306</v>
      </c>
      <c r="X36" s="69">
        <v>172550</v>
      </c>
      <c r="Y36" s="69">
        <v>652849</v>
      </c>
    </row>
    <row r="37" spans="1:25">
      <c r="A37" s="48">
        <v>31</v>
      </c>
      <c r="B37" s="49" t="s">
        <v>197</v>
      </c>
      <c r="C37" s="62">
        <v>384</v>
      </c>
      <c r="D37" s="62">
        <v>576</v>
      </c>
      <c r="E37" s="62">
        <v>289</v>
      </c>
      <c r="F37" s="62">
        <v>134.63999999999999</v>
      </c>
      <c r="G37" s="63">
        <f t="shared" si="0"/>
        <v>23.374999999999996</v>
      </c>
      <c r="H37" s="62">
        <v>95</v>
      </c>
      <c r="I37" s="62">
        <v>104</v>
      </c>
      <c r="J37" s="62">
        <v>0</v>
      </c>
      <c r="K37" s="62">
        <v>0</v>
      </c>
      <c r="L37" s="63">
        <f t="shared" si="1"/>
        <v>0</v>
      </c>
      <c r="M37" s="62">
        <v>8</v>
      </c>
      <c r="N37" s="62">
        <v>29</v>
      </c>
      <c r="O37" s="62">
        <v>13</v>
      </c>
      <c r="P37" s="62">
        <v>112.95</v>
      </c>
      <c r="Q37" s="62">
        <f>M37+H37+C37+'ACP_PS_11(i)'!M37+'ACP_PS_11(i)'!H37+'ACP_PS_11(i)'!C37+ACP_MSME_10!C37+'ACP_Agri_9(ii)'!M37</f>
        <v>3847</v>
      </c>
      <c r="R37" s="62">
        <f>N37+I37+D37+'ACP_PS_11(i)'!N37+'ACP_PS_11(i)'!I37+'ACP_PS_11(i)'!D37+ACP_MSME_10!D37+'ACP_Agri_9(ii)'!N37</f>
        <v>9577</v>
      </c>
      <c r="S37" s="62">
        <f>O37+J37+E37+'ACP_PS_11(i)'!O37+'ACP_PS_11(i)'!J37+'ACP_PS_11(i)'!E37+ACP_MSME_10!O37+'ACP_Agri_9(ii)'!O37</f>
        <v>94748</v>
      </c>
      <c r="T37" s="62">
        <f>P37+K37+F37+'ACP_PS_11(i)'!P37+'ACP_PS_11(i)'!K37+'ACP_PS_11(i)'!F37+ACP_MSME_10!P37+'ACP_Agri_9(ii)'!P37</f>
        <v>46270.89</v>
      </c>
      <c r="U37" s="63">
        <f t="shared" si="2"/>
        <v>483.14597473112667</v>
      </c>
      <c r="V37" s="69">
        <f>S37*100/'Pri Sec_outstanding_6'!O37</f>
        <v>68.272577263130586</v>
      </c>
      <c r="W37" s="69">
        <f>T37*100/'Pri Sec_outstanding_6'!P37</f>
        <v>103.0446468478231</v>
      </c>
      <c r="X37" s="69">
        <v>126259</v>
      </c>
      <c r="Y37" s="69">
        <v>33452.199999999997</v>
      </c>
    </row>
    <row r="38" spans="1:25">
      <c r="A38" s="48">
        <v>32</v>
      </c>
      <c r="B38" s="49" t="s">
        <v>198</v>
      </c>
      <c r="C38" s="62">
        <v>383</v>
      </c>
      <c r="D38" s="62">
        <v>634</v>
      </c>
      <c r="E38" s="62">
        <v>0</v>
      </c>
      <c r="F38" s="62">
        <v>0</v>
      </c>
      <c r="G38" s="63">
        <f t="shared" ref="G38:G59" si="5">F38*100/D38</f>
        <v>0</v>
      </c>
      <c r="H38" s="62">
        <v>89</v>
      </c>
      <c r="I38" s="62">
        <v>106</v>
      </c>
      <c r="J38" s="62">
        <v>0</v>
      </c>
      <c r="K38" s="62">
        <v>0</v>
      </c>
      <c r="L38" s="63">
        <f t="shared" ref="L38:L59" si="6">K38*100/I38</f>
        <v>0</v>
      </c>
      <c r="M38" s="62">
        <v>323</v>
      </c>
      <c r="N38" s="62">
        <v>890</v>
      </c>
      <c r="O38" s="62">
        <v>0</v>
      </c>
      <c r="P38" s="62">
        <v>0</v>
      </c>
      <c r="Q38" s="62">
        <f>M38+H38+C38+'ACP_PS_11(i)'!M38+'ACP_PS_11(i)'!H38+'ACP_PS_11(i)'!C38+ACP_MSME_10!C38+'ACP_Agri_9(ii)'!M38</f>
        <v>14568</v>
      </c>
      <c r="R38" s="62">
        <f>N38+I38+D38+'ACP_PS_11(i)'!N38+'ACP_PS_11(i)'!I38+'ACP_PS_11(i)'!D38+ACP_MSME_10!D38+'ACP_Agri_9(ii)'!N38</f>
        <v>46067</v>
      </c>
      <c r="S38" s="62">
        <f>O38+J38+E38+'ACP_PS_11(i)'!O38+'ACP_PS_11(i)'!J38+'ACP_PS_11(i)'!E38+ACP_MSME_10!O38+'ACP_Agri_9(ii)'!O38</f>
        <v>10365</v>
      </c>
      <c r="T38" s="62">
        <f>P38+K38+F38+'ACP_PS_11(i)'!P38+'ACP_PS_11(i)'!K38+'ACP_PS_11(i)'!F38+ACP_MSME_10!P38+'ACP_Agri_9(ii)'!P38</f>
        <v>67426.22</v>
      </c>
      <c r="U38" s="63">
        <f t="shared" si="2"/>
        <v>146.36555451841883</v>
      </c>
      <c r="V38" s="69">
        <f>S38*100/'Pri Sec_outstanding_6'!O38</f>
        <v>15.412181050377685</v>
      </c>
      <c r="W38" s="69">
        <f>T38*100/'Pri Sec_outstanding_6'!P38</f>
        <v>31.051159319015383</v>
      </c>
      <c r="X38" s="69">
        <v>64473</v>
      </c>
      <c r="Y38" s="69">
        <v>196409.7</v>
      </c>
    </row>
    <row r="39" spans="1:25">
      <c r="A39" s="48">
        <v>33</v>
      </c>
      <c r="B39" s="49" t="s">
        <v>199</v>
      </c>
      <c r="C39" s="62">
        <v>177</v>
      </c>
      <c r="D39" s="62">
        <v>266</v>
      </c>
      <c r="E39" s="62">
        <v>0</v>
      </c>
      <c r="F39" s="62">
        <v>0</v>
      </c>
      <c r="G39" s="63">
        <f t="shared" si="5"/>
        <v>0</v>
      </c>
      <c r="H39" s="62">
        <v>86</v>
      </c>
      <c r="I39" s="62">
        <v>94</v>
      </c>
      <c r="J39" s="62">
        <v>0</v>
      </c>
      <c r="K39" s="62">
        <v>0</v>
      </c>
      <c r="L39" s="63">
        <f t="shared" si="6"/>
        <v>0</v>
      </c>
      <c r="M39" s="62">
        <v>0</v>
      </c>
      <c r="N39" s="62">
        <v>0</v>
      </c>
      <c r="O39" s="62">
        <v>0</v>
      </c>
      <c r="P39" s="62">
        <v>0</v>
      </c>
      <c r="Q39" s="62">
        <f>M39+H39+C39+'ACP_PS_11(i)'!M39+'ACP_PS_11(i)'!H39+'ACP_PS_11(i)'!C39+ACP_MSME_10!C39+'ACP_Agri_9(ii)'!M39</f>
        <v>1507</v>
      </c>
      <c r="R39" s="62">
        <f>N39+I39+D39+'ACP_PS_11(i)'!N39+'ACP_PS_11(i)'!I39+'ACP_PS_11(i)'!D39+ACP_MSME_10!D39+'ACP_Agri_9(ii)'!N39</f>
        <v>6142</v>
      </c>
      <c r="S39" s="62">
        <f>O39+J39+E39+'ACP_PS_11(i)'!O39+'ACP_PS_11(i)'!J39+'ACP_PS_11(i)'!E39+ACP_MSME_10!O39+'ACP_Agri_9(ii)'!O39</f>
        <v>23</v>
      </c>
      <c r="T39" s="62">
        <f>P39+K39+F39+'ACP_PS_11(i)'!P39+'ACP_PS_11(i)'!K39+'ACP_PS_11(i)'!F39+ACP_MSME_10!P39+'ACP_Agri_9(ii)'!P39</f>
        <v>119</v>
      </c>
      <c r="U39" s="63">
        <f t="shared" si="2"/>
        <v>1.9374796483230219</v>
      </c>
      <c r="V39" s="69">
        <f>S39*100/'Pri Sec_outstanding_6'!O39</f>
        <v>5.8974358974358978</v>
      </c>
      <c r="W39" s="69">
        <f>T39*100/'Pri Sec_outstanding_6'!P39</f>
        <v>5.9027777777777777</v>
      </c>
      <c r="X39" s="69">
        <v>390</v>
      </c>
      <c r="Y39" s="69">
        <v>2122</v>
      </c>
    </row>
    <row r="40" spans="1:25">
      <c r="A40" s="48">
        <v>34</v>
      </c>
      <c r="B40" s="49" t="s">
        <v>200</v>
      </c>
      <c r="C40" s="62">
        <v>228</v>
      </c>
      <c r="D40" s="62">
        <v>373</v>
      </c>
      <c r="E40" s="62">
        <v>0</v>
      </c>
      <c r="F40" s="62">
        <v>0</v>
      </c>
      <c r="G40" s="63">
        <f t="shared" si="5"/>
        <v>0</v>
      </c>
      <c r="H40" s="62">
        <v>88</v>
      </c>
      <c r="I40" s="62">
        <v>96</v>
      </c>
      <c r="J40" s="62">
        <v>0</v>
      </c>
      <c r="K40" s="62">
        <v>0</v>
      </c>
      <c r="L40" s="63">
        <f t="shared" si="6"/>
        <v>0</v>
      </c>
      <c r="M40" s="62">
        <v>55</v>
      </c>
      <c r="N40" s="62">
        <v>67</v>
      </c>
      <c r="O40" s="62">
        <v>1517</v>
      </c>
      <c r="P40" s="62">
        <v>9698.82</v>
      </c>
      <c r="Q40" s="62">
        <f>M40+H40+C40+'ACP_PS_11(i)'!M40+'ACP_PS_11(i)'!H40+'ACP_PS_11(i)'!C40+ACP_MSME_10!C40+'ACP_Agri_9(ii)'!M40</f>
        <v>2272</v>
      </c>
      <c r="R40" s="62">
        <f>N40+I40+D40+'ACP_PS_11(i)'!N40+'ACP_PS_11(i)'!I40+'ACP_PS_11(i)'!D40+ACP_MSME_10!D40+'ACP_Agri_9(ii)'!N40</f>
        <v>7541</v>
      </c>
      <c r="S40" s="62">
        <f>O40+J40+E40+'ACP_PS_11(i)'!O40+'ACP_PS_11(i)'!J40+'ACP_PS_11(i)'!E40+ACP_MSME_10!O40+'ACP_Agri_9(ii)'!O40</f>
        <v>2181</v>
      </c>
      <c r="T40" s="62">
        <f>P40+K40+F40+'ACP_PS_11(i)'!P40+'ACP_PS_11(i)'!K40+'ACP_PS_11(i)'!F40+ACP_MSME_10!P40+'ACP_Agri_9(ii)'!P40</f>
        <v>15969.43</v>
      </c>
      <c r="U40" s="63">
        <f t="shared" si="2"/>
        <v>211.76806789550457</v>
      </c>
      <c r="V40" s="69">
        <f>S40*100/'Pri Sec_outstanding_6'!O40</f>
        <v>60.248618784530386</v>
      </c>
      <c r="W40" s="69">
        <f>T40*100/'Pri Sec_outstanding_6'!P40</f>
        <v>43.512010506468457</v>
      </c>
      <c r="X40" s="69">
        <v>2480</v>
      </c>
      <c r="Y40" s="69">
        <v>31722.510000000002</v>
      </c>
    </row>
    <row r="41" spans="1:25">
      <c r="A41" s="48">
        <v>35</v>
      </c>
      <c r="B41" s="49" t="s">
        <v>201</v>
      </c>
      <c r="C41" s="62">
        <v>189</v>
      </c>
      <c r="D41" s="62">
        <v>329</v>
      </c>
      <c r="E41" s="62">
        <v>0</v>
      </c>
      <c r="F41" s="62">
        <v>0</v>
      </c>
      <c r="G41" s="63">
        <f t="shared" si="5"/>
        <v>0</v>
      </c>
      <c r="H41" s="62">
        <v>86</v>
      </c>
      <c r="I41" s="62">
        <v>94</v>
      </c>
      <c r="J41" s="62">
        <v>0</v>
      </c>
      <c r="K41" s="62">
        <v>0</v>
      </c>
      <c r="L41" s="63">
        <f t="shared" si="6"/>
        <v>0</v>
      </c>
      <c r="M41" s="62">
        <v>85</v>
      </c>
      <c r="N41" s="62">
        <v>124</v>
      </c>
      <c r="O41" s="62">
        <v>0</v>
      </c>
      <c r="P41" s="62">
        <v>0</v>
      </c>
      <c r="Q41" s="62">
        <f>M41+H41+C41+'ACP_PS_11(i)'!M41+'ACP_PS_11(i)'!H41+'ACP_PS_11(i)'!C41+ACP_MSME_10!C41+'ACP_Agri_9(ii)'!M41</f>
        <v>1189</v>
      </c>
      <c r="R41" s="62">
        <f>N41+I41+D41+'ACP_PS_11(i)'!N41+'ACP_PS_11(i)'!I41+'ACP_PS_11(i)'!D41+ACP_MSME_10!D41+'ACP_Agri_9(ii)'!N41</f>
        <v>4350</v>
      </c>
      <c r="S41" s="62">
        <f>O41+J41+E41+'ACP_PS_11(i)'!O41+'ACP_PS_11(i)'!J41+'ACP_PS_11(i)'!E41+ACP_MSME_10!O41+'ACP_Agri_9(ii)'!O41</f>
        <v>0</v>
      </c>
      <c r="T41" s="62">
        <f>P41+K41+F41+'ACP_PS_11(i)'!P41+'ACP_PS_11(i)'!K41+'ACP_PS_11(i)'!F41+ACP_MSME_10!P41+'ACP_Agri_9(ii)'!P41</f>
        <v>0</v>
      </c>
      <c r="U41" s="63">
        <f t="shared" si="2"/>
        <v>0</v>
      </c>
      <c r="V41" s="69">
        <f>S41*100/'Pri Sec_outstanding_6'!O41</f>
        <v>0</v>
      </c>
      <c r="W41" s="69">
        <f>T41*100/'Pri Sec_outstanding_6'!P41</f>
        <v>0</v>
      </c>
      <c r="X41" s="69">
        <v>0</v>
      </c>
      <c r="Y41" s="69">
        <v>0</v>
      </c>
    </row>
    <row r="42" spans="1:25">
      <c r="A42" s="48">
        <v>36</v>
      </c>
      <c r="B42" s="49" t="s">
        <v>70</v>
      </c>
      <c r="C42" s="62">
        <v>377</v>
      </c>
      <c r="D42" s="62">
        <v>610</v>
      </c>
      <c r="E42" s="62">
        <v>0</v>
      </c>
      <c r="F42" s="62">
        <v>0</v>
      </c>
      <c r="G42" s="63">
        <f t="shared" si="5"/>
        <v>0</v>
      </c>
      <c r="H42" s="62">
        <v>219</v>
      </c>
      <c r="I42" s="62">
        <v>242</v>
      </c>
      <c r="J42" s="62">
        <v>0</v>
      </c>
      <c r="K42" s="62">
        <v>0</v>
      </c>
      <c r="L42" s="63">
        <f t="shared" si="6"/>
        <v>0</v>
      </c>
      <c r="M42" s="62">
        <v>113</v>
      </c>
      <c r="N42" s="62">
        <v>240</v>
      </c>
      <c r="O42" s="62">
        <v>153</v>
      </c>
      <c r="P42" s="62">
        <v>1676.36</v>
      </c>
      <c r="Q42" s="62">
        <f>M42+H42+C42+'ACP_PS_11(i)'!M42+'ACP_PS_11(i)'!H42+'ACP_PS_11(i)'!C42+ACP_MSME_10!C42+'ACP_Agri_9(ii)'!M42</f>
        <v>18297</v>
      </c>
      <c r="R42" s="62">
        <f>N42+I42+D42+'ACP_PS_11(i)'!N42+'ACP_PS_11(i)'!I42+'ACP_PS_11(i)'!D42+ACP_MSME_10!D42+'ACP_Agri_9(ii)'!N42</f>
        <v>51862</v>
      </c>
      <c r="S42" s="62">
        <f>O42+J42+E42+'ACP_PS_11(i)'!O42+'ACP_PS_11(i)'!J42+'ACP_PS_11(i)'!E42+ACP_MSME_10!O42+'ACP_Agri_9(ii)'!O42</f>
        <v>23695</v>
      </c>
      <c r="T42" s="62">
        <f>P42+K42+F42+'ACP_PS_11(i)'!P42+'ACP_PS_11(i)'!K42+'ACP_PS_11(i)'!F42+ACP_MSME_10!P42+'ACP_Agri_9(ii)'!P42</f>
        <v>88806.11</v>
      </c>
      <c r="U42" s="63">
        <f t="shared" si="2"/>
        <v>171.23541321198564</v>
      </c>
      <c r="V42" s="69">
        <f>S42*100/'Pri Sec_outstanding_6'!O42</f>
        <v>54.194684598142814</v>
      </c>
      <c r="W42" s="69">
        <f>T42*100/'Pri Sec_outstanding_6'!P42</f>
        <v>37.884427427581628</v>
      </c>
      <c r="X42" s="69">
        <v>43020</v>
      </c>
      <c r="Y42" s="69">
        <v>208136</v>
      </c>
    </row>
    <row r="43" spans="1:25">
      <c r="A43" s="48">
        <v>37</v>
      </c>
      <c r="B43" s="49" t="s">
        <v>202</v>
      </c>
      <c r="C43" s="62">
        <v>209</v>
      </c>
      <c r="D43" s="62">
        <v>351</v>
      </c>
      <c r="E43" s="62">
        <v>0</v>
      </c>
      <c r="F43" s="62">
        <v>0</v>
      </c>
      <c r="G43" s="63">
        <f t="shared" si="5"/>
        <v>0</v>
      </c>
      <c r="H43" s="62">
        <v>30</v>
      </c>
      <c r="I43" s="62">
        <v>33</v>
      </c>
      <c r="J43" s="62">
        <v>0</v>
      </c>
      <c r="K43" s="62">
        <v>0</v>
      </c>
      <c r="L43" s="63">
        <f t="shared" si="6"/>
        <v>0</v>
      </c>
      <c r="M43" s="62">
        <v>44</v>
      </c>
      <c r="N43" s="62">
        <v>35</v>
      </c>
      <c r="O43" s="62">
        <v>0</v>
      </c>
      <c r="P43" s="62">
        <v>0</v>
      </c>
      <c r="Q43" s="62">
        <f>M43+H43+C43+'ACP_PS_11(i)'!M43+'ACP_PS_11(i)'!H43+'ACP_PS_11(i)'!C43+ACP_MSME_10!C43+'ACP_Agri_9(ii)'!M43</f>
        <v>1570</v>
      </c>
      <c r="R43" s="62">
        <f>N43+I43+D43+'ACP_PS_11(i)'!N43+'ACP_PS_11(i)'!I43+'ACP_PS_11(i)'!D43+ACP_MSME_10!D43+'ACP_Agri_9(ii)'!N43</f>
        <v>5803</v>
      </c>
      <c r="S43" s="62">
        <f>O43+J43+E43+'ACP_PS_11(i)'!O43+'ACP_PS_11(i)'!J43+'ACP_PS_11(i)'!E43+ACP_MSME_10!O43+'ACP_Agri_9(ii)'!O43</f>
        <v>0</v>
      </c>
      <c r="T43" s="62">
        <f>P43+K43+F43+'ACP_PS_11(i)'!P43+'ACP_PS_11(i)'!K43+'ACP_PS_11(i)'!F43+ACP_MSME_10!P43+'ACP_Agri_9(ii)'!P43</f>
        <v>0</v>
      </c>
      <c r="U43" s="63">
        <f t="shared" si="2"/>
        <v>0</v>
      </c>
      <c r="V43" s="69">
        <f>S43*100/'Pri Sec_outstanding_6'!O43</f>
        <v>0</v>
      </c>
      <c r="W43" s="69">
        <f>T43*100/'Pri Sec_outstanding_6'!P43</f>
        <v>0</v>
      </c>
      <c r="X43" s="69">
        <v>261</v>
      </c>
      <c r="Y43" s="69">
        <v>1596</v>
      </c>
    </row>
    <row r="44" spans="1:25">
      <c r="A44" s="48">
        <v>38</v>
      </c>
      <c r="B44" s="49" t="s">
        <v>203</v>
      </c>
      <c r="C44" s="62">
        <v>297</v>
      </c>
      <c r="D44" s="62">
        <v>448</v>
      </c>
      <c r="E44" s="62">
        <v>0</v>
      </c>
      <c r="F44" s="62">
        <v>0</v>
      </c>
      <c r="G44" s="63">
        <f t="shared" si="5"/>
        <v>0</v>
      </c>
      <c r="H44" s="62">
        <v>45</v>
      </c>
      <c r="I44" s="62">
        <v>49</v>
      </c>
      <c r="J44" s="62">
        <v>0</v>
      </c>
      <c r="K44" s="62">
        <v>0</v>
      </c>
      <c r="L44" s="63">
        <f t="shared" si="6"/>
        <v>0</v>
      </c>
      <c r="M44" s="62">
        <v>48</v>
      </c>
      <c r="N44" s="62">
        <v>262</v>
      </c>
      <c r="O44" s="62">
        <v>38397</v>
      </c>
      <c r="P44" s="62">
        <v>9768</v>
      </c>
      <c r="Q44" s="62">
        <f>M44+H44+C44+'ACP_PS_11(i)'!M44+'ACP_PS_11(i)'!H44+'ACP_PS_11(i)'!C44+ACP_MSME_10!C44+'ACP_Agri_9(ii)'!M44</f>
        <v>3119</v>
      </c>
      <c r="R44" s="62">
        <f>N44+I44+D44+'ACP_PS_11(i)'!N44+'ACP_PS_11(i)'!I44+'ACP_PS_11(i)'!D44+ACP_MSME_10!D44+'ACP_Agri_9(ii)'!N44</f>
        <v>9898</v>
      </c>
      <c r="S44" s="62">
        <f>O44+J44+E44+'ACP_PS_11(i)'!O44+'ACP_PS_11(i)'!J44+'ACP_PS_11(i)'!E44+ACP_MSME_10!O44+'ACP_Agri_9(ii)'!O44</f>
        <v>111846</v>
      </c>
      <c r="T44" s="62">
        <f>P44+K44+F44+'ACP_PS_11(i)'!P44+'ACP_PS_11(i)'!K44+'ACP_PS_11(i)'!F44+ACP_MSME_10!P44+'ACP_Agri_9(ii)'!P44</f>
        <v>59271</v>
      </c>
      <c r="U44" s="63">
        <f t="shared" si="2"/>
        <v>598.81794301879165</v>
      </c>
      <c r="V44" s="69">
        <f>S44*100/'Pri Sec_outstanding_6'!O44</f>
        <v>66.136452333928588</v>
      </c>
      <c r="W44" s="69">
        <f>T44*100/'Pri Sec_outstanding_6'!P44</f>
        <v>96.405393536214447</v>
      </c>
      <c r="X44" s="69">
        <v>175484</v>
      </c>
      <c r="Y44" s="69">
        <v>64594</v>
      </c>
    </row>
    <row r="45" spans="1:25">
      <c r="A45" s="48">
        <v>39</v>
      </c>
      <c r="B45" s="49" t="s">
        <v>204</v>
      </c>
      <c r="C45" s="62">
        <v>216</v>
      </c>
      <c r="D45" s="62">
        <v>324</v>
      </c>
      <c r="E45" s="62">
        <v>12</v>
      </c>
      <c r="F45" s="62">
        <v>120</v>
      </c>
      <c r="G45" s="63">
        <f t="shared" si="5"/>
        <v>37.037037037037038</v>
      </c>
      <c r="H45" s="62">
        <v>51</v>
      </c>
      <c r="I45" s="62">
        <v>56</v>
      </c>
      <c r="J45" s="62">
        <v>5</v>
      </c>
      <c r="K45" s="62">
        <v>15</v>
      </c>
      <c r="L45" s="63">
        <f t="shared" si="6"/>
        <v>26.785714285714285</v>
      </c>
      <c r="M45" s="62">
        <v>0</v>
      </c>
      <c r="N45" s="62">
        <v>0</v>
      </c>
      <c r="O45" s="62">
        <v>0</v>
      </c>
      <c r="P45" s="62">
        <v>0</v>
      </c>
      <c r="Q45" s="62">
        <f>M45+H45+C45+'ACP_PS_11(i)'!M45+'ACP_PS_11(i)'!H45+'ACP_PS_11(i)'!C45+ACP_MSME_10!C45+'ACP_Agri_9(ii)'!M45</f>
        <v>1024</v>
      </c>
      <c r="R45" s="62">
        <f>N45+I45+D45+'ACP_PS_11(i)'!N45+'ACP_PS_11(i)'!I45+'ACP_PS_11(i)'!D45+ACP_MSME_10!D45+'ACP_Agri_9(ii)'!N45</f>
        <v>4237</v>
      </c>
      <c r="S45" s="62">
        <f>O45+J45+E45+'ACP_PS_11(i)'!O45+'ACP_PS_11(i)'!J45+'ACP_PS_11(i)'!E45+ACP_MSME_10!O45+'ACP_Agri_9(ii)'!O45</f>
        <v>47</v>
      </c>
      <c r="T45" s="62">
        <f>P45+K45+F45+'ACP_PS_11(i)'!P45+'ACP_PS_11(i)'!K45+'ACP_PS_11(i)'!F45+ACP_MSME_10!P45+'ACP_Agri_9(ii)'!P45</f>
        <v>315</v>
      </c>
      <c r="U45" s="63">
        <f t="shared" si="2"/>
        <v>7.4345055463771539</v>
      </c>
      <c r="V45" s="69">
        <f>S45*100/'Pri Sec_outstanding_6'!O45</f>
        <v>15.719063545150501</v>
      </c>
      <c r="W45" s="69">
        <f>T45*100/'Pri Sec_outstanding_6'!P45</f>
        <v>4.8938120465455901</v>
      </c>
      <c r="X45" s="69">
        <v>191</v>
      </c>
      <c r="Y45" s="69">
        <v>4520.7</v>
      </c>
    </row>
    <row r="46" spans="1:25">
      <c r="A46" s="48">
        <v>40</v>
      </c>
      <c r="B46" s="49" t="s">
        <v>74</v>
      </c>
      <c r="C46" s="62">
        <v>0</v>
      </c>
      <c r="D46" s="62">
        <v>0</v>
      </c>
      <c r="E46" s="62">
        <v>0</v>
      </c>
      <c r="F46" s="62">
        <v>0</v>
      </c>
      <c r="G46" s="63">
        <v>0</v>
      </c>
      <c r="H46" s="62">
        <v>0</v>
      </c>
      <c r="I46" s="62">
        <v>0</v>
      </c>
      <c r="J46" s="62">
        <v>0</v>
      </c>
      <c r="K46" s="62">
        <v>0</v>
      </c>
      <c r="L46" s="63">
        <v>0</v>
      </c>
      <c r="M46" s="62">
        <v>10</v>
      </c>
      <c r="N46" s="62">
        <v>20</v>
      </c>
      <c r="O46" s="62">
        <v>0</v>
      </c>
      <c r="P46" s="62">
        <v>0</v>
      </c>
      <c r="Q46" s="62">
        <f>M46+H46+C46+'ACP_PS_11(i)'!M46+'ACP_PS_11(i)'!H46+'ACP_PS_11(i)'!C46+ACP_MSME_10!C46+'ACP_Agri_9(ii)'!M46</f>
        <v>130</v>
      </c>
      <c r="R46" s="62">
        <f>N46+I46+D46+'ACP_PS_11(i)'!N46+'ACP_PS_11(i)'!I46+'ACP_PS_11(i)'!D46+ACP_MSME_10!D46+'ACP_Agri_9(ii)'!N46</f>
        <v>489</v>
      </c>
      <c r="S46" s="62">
        <f>O46+J46+E46+'ACP_PS_11(i)'!O46+'ACP_PS_11(i)'!J46+'ACP_PS_11(i)'!E46+ACP_MSME_10!O46+'ACP_Agri_9(ii)'!O46</f>
        <v>0</v>
      </c>
      <c r="T46" s="62">
        <f>P46+K46+F46+'ACP_PS_11(i)'!P46+'ACP_PS_11(i)'!K46+'ACP_PS_11(i)'!F46+ACP_MSME_10!P46+'ACP_Agri_9(ii)'!P46</f>
        <v>0</v>
      </c>
      <c r="U46" s="63">
        <f t="shared" si="2"/>
        <v>0</v>
      </c>
      <c r="V46" s="69" t="e">
        <f>S46*100/'Pri Sec_outstanding_6'!O46</f>
        <v>#DIV/0!</v>
      </c>
      <c r="W46" s="69" t="e">
        <f>T46*100/'Pri Sec_outstanding_6'!P46</f>
        <v>#DIV/0!</v>
      </c>
      <c r="X46" s="69">
        <v>0</v>
      </c>
      <c r="Y46" s="69">
        <v>0</v>
      </c>
    </row>
    <row r="47" spans="1:25">
      <c r="A47" s="48">
        <v>41</v>
      </c>
      <c r="B47" s="49" t="s">
        <v>205</v>
      </c>
      <c r="C47" s="62">
        <v>59</v>
      </c>
      <c r="D47" s="62">
        <v>89</v>
      </c>
      <c r="E47" s="62">
        <v>0</v>
      </c>
      <c r="F47" s="62">
        <v>0</v>
      </c>
      <c r="G47" s="63">
        <f t="shared" si="5"/>
        <v>0</v>
      </c>
      <c r="H47" s="62">
        <v>0</v>
      </c>
      <c r="I47" s="62">
        <v>0</v>
      </c>
      <c r="J47" s="62">
        <v>0</v>
      </c>
      <c r="K47" s="62">
        <v>0</v>
      </c>
      <c r="L47" s="63">
        <v>0</v>
      </c>
      <c r="M47" s="62">
        <v>0</v>
      </c>
      <c r="N47" s="62">
        <v>0</v>
      </c>
      <c r="O47" s="62">
        <v>0</v>
      </c>
      <c r="P47" s="62">
        <v>0</v>
      </c>
      <c r="Q47" s="62">
        <f>M47+H47+C47+'ACP_PS_11(i)'!M47+'ACP_PS_11(i)'!H47+'ACP_PS_11(i)'!C47+ACP_MSME_10!C47+'ACP_Agri_9(ii)'!M47</f>
        <v>278</v>
      </c>
      <c r="R47" s="62">
        <f>N47+I47+D47+'ACP_PS_11(i)'!N47+'ACP_PS_11(i)'!I47+'ACP_PS_11(i)'!D47+ACP_MSME_10!D47+'ACP_Agri_9(ii)'!N47</f>
        <v>710</v>
      </c>
      <c r="S47" s="62">
        <f>O47+J47+E47+'ACP_PS_11(i)'!O47+'ACP_PS_11(i)'!J47+'ACP_PS_11(i)'!E47+ACP_MSME_10!O47+'ACP_Agri_9(ii)'!O47</f>
        <v>0</v>
      </c>
      <c r="T47" s="62">
        <f>P47+K47+F47+'ACP_PS_11(i)'!P47+'ACP_PS_11(i)'!K47+'ACP_PS_11(i)'!F47+ACP_MSME_10!P47+'ACP_Agri_9(ii)'!P47</f>
        <v>0</v>
      </c>
      <c r="U47" s="63">
        <f t="shared" si="2"/>
        <v>0</v>
      </c>
      <c r="V47" s="69">
        <f>S47*100/'Pri Sec_outstanding_6'!O47</f>
        <v>0</v>
      </c>
      <c r="W47" s="69">
        <f>T47*100/'Pri Sec_outstanding_6'!P47</f>
        <v>0</v>
      </c>
      <c r="X47" s="69">
        <v>0</v>
      </c>
      <c r="Y47" s="69">
        <v>0</v>
      </c>
    </row>
    <row r="48" spans="1:25">
      <c r="A48" s="48">
        <v>42</v>
      </c>
      <c r="B48" s="49" t="s">
        <v>73</v>
      </c>
      <c r="C48" s="62">
        <v>417</v>
      </c>
      <c r="D48" s="62">
        <v>672</v>
      </c>
      <c r="E48" s="62">
        <v>0</v>
      </c>
      <c r="F48" s="62">
        <v>0</v>
      </c>
      <c r="G48" s="63">
        <f t="shared" si="5"/>
        <v>0</v>
      </c>
      <c r="H48" s="62">
        <v>64</v>
      </c>
      <c r="I48" s="62">
        <v>78</v>
      </c>
      <c r="J48" s="62">
        <v>0</v>
      </c>
      <c r="K48" s="62">
        <v>0</v>
      </c>
      <c r="L48" s="63">
        <f t="shared" si="6"/>
        <v>0</v>
      </c>
      <c r="M48" s="62">
        <v>319</v>
      </c>
      <c r="N48" s="62">
        <v>983</v>
      </c>
      <c r="O48" s="62">
        <v>7327</v>
      </c>
      <c r="P48" s="62">
        <v>1866</v>
      </c>
      <c r="Q48" s="62">
        <f>M48+H48+C48+'ACP_PS_11(i)'!M48+'ACP_PS_11(i)'!H48+'ACP_PS_11(i)'!C48+ACP_MSME_10!C48+'ACP_Agri_9(ii)'!M48</f>
        <v>6460</v>
      </c>
      <c r="R48" s="62">
        <f>N48+I48+D48+'ACP_PS_11(i)'!N48+'ACP_PS_11(i)'!I48+'ACP_PS_11(i)'!D48+ACP_MSME_10!D48+'ACP_Agri_9(ii)'!N48</f>
        <v>21864</v>
      </c>
      <c r="S48" s="62">
        <f>O48+J48+E48+'ACP_PS_11(i)'!O48+'ACP_PS_11(i)'!J48+'ACP_PS_11(i)'!E48+ACP_MSME_10!O48+'ACP_Agri_9(ii)'!O48</f>
        <v>47296</v>
      </c>
      <c r="T48" s="62">
        <f>P48+K48+F48+'ACP_PS_11(i)'!P48+'ACP_PS_11(i)'!K48+'ACP_PS_11(i)'!F48+ACP_MSME_10!P48+'ACP_Agri_9(ii)'!P48</f>
        <v>84174</v>
      </c>
      <c r="U48" s="63">
        <f t="shared" si="2"/>
        <v>384.98902305159163</v>
      </c>
      <c r="V48" s="69">
        <f>S48*100/'Pri Sec_outstanding_6'!O48</f>
        <v>99.246668765082362</v>
      </c>
      <c r="W48" s="69">
        <f>T48*100/'Pri Sec_outstanding_6'!P48</f>
        <v>82.844348211210075</v>
      </c>
      <c r="X48" s="69">
        <v>45721</v>
      </c>
      <c r="Y48" s="69">
        <v>78233</v>
      </c>
    </row>
    <row r="49" spans="1:27" s="66" customFormat="1">
      <c r="A49" s="246"/>
      <c r="B49" s="152" t="s">
        <v>297</v>
      </c>
      <c r="C49" s="65">
        <f>SUM(C28:C48)</f>
        <v>11434</v>
      </c>
      <c r="D49" s="65">
        <f t="shared" ref="D49:P49" si="7">SUM(D28:D48)</f>
        <v>18064</v>
      </c>
      <c r="E49" s="65">
        <f t="shared" si="7"/>
        <v>314</v>
      </c>
      <c r="F49" s="65">
        <f t="shared" si="7"/>
        <v>782.92</v>
      </c>
      <c r="G49" s="60">
        <f t="shared" si="5"/>
        <v>4.3341452612931795</v>
      </c>
      <c r="H49" s="65">
        <f t="shared" si="7"/>
        <v>6643</v>
      </c>
      <c r="I49" s="65">
        <f t="shared" si="7"/>
        <v>7531</v>
      </c>
      <c r="J49" s="65">
        <f t="shared" si="7"/>
        <v>7</v>
      </c>
      <c r="K49" s="65">
        <f t="shared" si="7"/>
        <v>915</v>
      </c>
      <c r="L49" s="60">
        <f t="shared" si="6"/>
        <v>12.149780905590227</v>
      </c>
      <c r="M49" s="65">
        <f t="shared" si="7"/>
        <v>8283</v>
      </c>
      <c r="N49" s="65">
        <f t="shared" si="7"/>
        <v>23801</v>
      </c>
      <c r="O49" s="65">
        <f t="shared" si="7"/>
        <v>96331</v>
      </c>
      <c r="P49" s="65">
        <f t="shared" si="7"/>
        <v>30880.63</v>
      </c>
      <c r="Q49" s="65">
        <f t="shared" ref="Q49:T49" si="8">SUM(Q28:Q48)</f>
        <v>301940</v>
      </c>
      <c r="R49" s="65">
        <f t="shared" si="8"/>
        <v>950479</v>
      </c>
      <c r="S49" s="65">
        <f t="shared" si="8"/>
        <v>869203</v>
      </c>
      <c r="T49" s="65">
        <f t="shared" si="8"/>
        <v>1709710.0499999998</v>
      </c>
      <c r="U49" s="60">
        <f t="shared" si="2"/>
        <v>179.87878217193642</v>
      </c>
      <c r="V49" s="69">
        <f>S49*100/'Pri Sec_outstanding_6'!O49</f>
        <v>58.316789501403903</v>
      </c>
      <c r="W49" s="69">
        <f>T49*100/'Pri Sec_outstanding_6'!P49</f>
        <v>60.798723681663127</v>
      </c>
      <c r="X49" s="70">
        <v>1153988</v>
      </c>
      <c r="Y49" s="70">
        <v>2459257.1800000002</v>
      </c>
      <c r="AA49" s="67"/>
    </row>
    <row r="50" spans="1:27">
      <c r="A50" s="48">
        <v>43</v>
      </c>
      <c r="B50" s="49" t="s">
        <v>43</v>
      </c>
      <c r="C50" s="62">
        <v>710</v>
      </c>
      <c r="D50" s="62">
        <v>1278</v>
      </c>
      <c r="E50" s="62">
        <v>0</v>
      </c>
      <c r="F50" s="62">
        <v>0</v>
      </c>
      <c r="G50" s="63">
        <f t="shared" si="5"/>
        <v>0</v>
      </c>
      <c r="H50" s="62">
        <v>402</v>
      </c>
      <c r="I50" s="62">
        <v>444</v>
      </c>
      <c r="J50" s="62">
        <v>3</v>
      </c>
      <c r="K50" s="62">
        <v>1.1499999999999999</v>
      </c>
      <c r="L50" s="63">
        <f t="shared" si="6"/>
        <v>0.25900900900900897</v>
      </c>
      <c r="M50" s="62">
        <v>8663</v>
      </c>
      <c r="N50" s="62">
        <v>26426</v>
      </c>
      <c r="O50" s="62">
        <v>1657</v>
      </c>
      <c r="P50" s="62">
        <v>2822.63</v>
      </c>
      <c r="Q50" s="62">
        <f>M50+H50+C50+'ACP_PS_11(i)'!M50+'ACP_PS_11(i)'!H50+'ACP_PS_11(i)'!C50+ACP_MSME_10!C50+'ACP_Agri_9(ii)'!M50</f>
        <v>154139</v>
      </c>
      <c r="R50" s="62">
        <f>N50+I50+D50+'ACP_PS_11(i)'!N50+'ACP_PS_11(i)'!I50+'ACP_PS_11(i)'!D50+ACP_MSME_10!D50+'ACP_Agri_9(ii)'!N50</f>
        <v>474777</v>
      </c>
      <c r="S50" s="62">
        <f>O50+J50+E50+'ACP_PS_11(i)'!O50+'ACP_PS_11(i)'!J50+'ACP_PS_11(i)'!E50+ACP_MSME_10!O50+'ACP_Agri_9(ii)'!O50</f>
        <v>125149</v>
      </c>
      <c r="T50" s="62">
        <f>P50+K50+F50+'ACP_PS_11(i)'!P50+'ACP_PS_11(i)'!K50+'ACP_PS_11(i)'!F50+ACP_MSME_10!P50+'ACP_Agri_9(ii)'!P50</f>
        <v>160937.88</v>
      </c>
      <c r="U50" s="63">
        <f t="shared" si="2"/>
        <v>33.897572965834485</v>
      </c>
      <c r="V50" s="69">
        <f>S50*100/'Pri Sec_outstanding_6'!O50</f>
        <v>34.3055369003336</v>
      </c>
      <c r="W50" s="69">
        <f>T50*100/'Pri Sec_outstanding_6'!P50</f>
        <v>43.350344271291291</v>
      </c>
      <c r="X50" s="69">
        <v>215019</v>
      </c>
      <c r="Y50" s="69">
        <v>362118.67000000004</v>
      </c>
    </row>
    <row r="51" spans="1:27">
      <c r="A51" s="48">
        <v>44</v>
      </c>
      <c r="B51" s="49" t="s">
        <v>206</v>
      </c>
      <c r="C51" s="62">
        <v>2208</v>
      </c>
      <c r="D51" s="62">
        <v>2411</v>
      </c>
      <c r="E51" s="62">
        <v>0</v>
      </c>
      <c r="F51" s="62">
        <v>0</v>
      </c>
      <c r="G51" s="63">
        <f t="shared" si="5"/>
        <v>0</v>
      </c>
      <c r="H51" s="62">
        <v>722</v>
      </c>
      <c r="I51" s="62">
        <v>647</v>
      </c>
      <c r="J51" s="62">
        <v>0</v>
      </c>
      <c r="K51" s="62">
        <v>0</v>
      </c>
      <c r="L51" s="63">
        <f t="shared" si="6"/>
        <v>0</v>
      </c>
      <c r="M51" s="62">
        <v>773</v>
      </c>
      <c r="N51" s="62">
        <v>954</v>
      </c>
      <c r="O51" s="62">
        <v>47867</v>
      </c>
      <c r="P51" s="62">
        <v>5753</v>
      </c>
      <c r="Q51" s="62">
        <f>M51+H51+C51+'ACP_PS_11(i)'!M51+'ACP_PS_11(i)'!H51+'ACP_PS_11(i)'!C51+ACP_MSME_10!C51+'ACP_Agri_9(ii)'!M51</f>
        <v>134230</v>
      </c>
      <c r="R51" s="62">
        <f>N51+I51+D51+'ACP_PS_11(i)'!N51+'ACP_PS_11(i)'!I51+'ACP_PS_11(i)'!D51+ACP_MSME_10!D51+'ACP_Agri_9(ii)'!N51</f>
        <v>326355</v>
      </c>
      <c r="S51" s="62">
        <f>O51+J51+E51+'ACP_PS_11(i)'!O51+'ACP_PS_11(i)'!J51+'ACP_PS_11(i)'!E51+ACP_MSME_10!O51+'ACP_Agri_9(ii)'!O51</f>
        <v>220881</v>
      </c>
      <c r="T51" s="62">
        <f>P51+K51+F51+'ACP_PS_11(i)'!P51+'ACP_PS_11(i)'!K51+'ACP_PS_11(i)'!F51+ACP_MSME_10!P51+'ACP_Agri_9(ii)'!P51</f>
        <v>138799</v>
      </c>
      <c r="U51" s="63">
        <f t="shared" si="2"/>
        <v>42.530066951632428</v>
      </c>
      <c r="V51" s="69">
        <f>S51*100/'Pri Sec_outstanding_6'!O51</f>
        <v>64.447524290257633</v>
      </c>
      <c r="W51" s="69">
        <f>T51*100/'Pri Sec_outstanding_6'!P51</f>
        <v>53.454749920086883</v>
      </c>
      <c r="X51" s="69">
        <v>119546</v>
      </c>
      <c r="Y51" s="69">
        <v>258179</v>
      </c>
    </row>
    <row r="52" spans="1:27">
      <c r="A52" s="48">
        <v>45</v>
      </c>
      <c r="B52" s="49" t="s">
        <v>49</v>
      </c>
      <c r="C52" s="62">
        <v>4156</v>
      </c>
      <c r="D52" s="62">
        <v>6659</v>
      </c>
      <c r="E52" s="62">
        <v>0</v>
      </c>
      <c r="F52" s="62">
        <v>0</v>
      </c>
      <c r="G52" s="63">
        <f t="shared" si="5"/>
        <v>0</v>
      </c>
      <c r="H52" s="62">
        <v>1108</v>
      </c>
      <c r="I52" s="62">
        <v>1545</v>
      </c>
      <c r="J52" s="62">
        <v>0</v>
      </c>
      <c r="K52" s="62">
        <v>0</v>
      </c>
      <c r="L52" s="63">
        <f t="shared" si="6"/>
        <v>0</v>
      </c>
      <c r="M52" s="62">
        <v>1379</v>
      </c>
      <c r="N52" s="62">
        <v>6660</v>
      </c>
      <c r="O52" s="62">
        <v>0</v>
      </c>
      <c r="P52" s="62">
        <v>0</v>
      </c>
      <c r="Q52" s="62">
        <f>M52+H52+C52+'ACP_PS_11(i)'!M52+'ACP_PS_11(i)'!H52+'ACP_PS_11(i)'!C52+ACP_MSME_10!C52+'ACP_Agri_9(ii)'!M52</f>
        <v>224399</v>
      </c>
      <c r="R52" s="62">
        <f>N52+I52+D52+'ACP_PS_11(i)'!N52+'ACP_PS_11(i)'!I52+'ACP_PS_11(i)'!D52+ACP_MSME_10!D52+'ACP_Agri_9(ii)'!N52</f>
        <v>584619</v>
      </c>
      <c r="S52" s="62">
        <f>O52+J52+E52+'ACP_PS_11(i)'!O52+'ACP_PS_11(i)'!J52+'ACP_PS_11(i)'!E52+ACP_MSME_10!O52+'ACP_Agri_9(ii)'!O52</f>
        <v>176182</v>
      </c>
      <c r="T52" s="62">
        <f>P52+K52+F52+'ACP_PS_11(i)'!P52+'ACP_PS_11(i)'!K52+'ACP_PS_11(i)'!F52+ACP_MSME_10!P52+'ACP_Agri_9(ii)'!P52</f>
        <v>297154.13</v>
      </c>
      <c r="U52" s="63">
        <f t="shared" si="2"/>
        <v>50.828681585784928</v>
      </c>
      <c r="V52" s="69">
        <f>S52*100/'Pri Sec_outstanding_6'!O52</f>
        <v>52.165287885876033</v>
      </c>
      <c r="W52" s="69">
        <f>T52*100/'Pri Sec_outstanding_6'!P52</f>
        <v>66.051336390124021</v>
      </c>
      <c r="X52" s="69">
        <v>135643</v>
      </c>
      <c r="Y52" s="69">
        <v>433347.98</v>
      </c>
    </row>
    <row r="53" spans="1:27" s="66" customFormat="1">
      <c r="A53" s="246"/>
      <c r="B53" s="152" t="s">
        <v>307</v>
      </c>
      <c r="C53" s="65">
        <f>SUM(C50:C52)</f>
        <v>7074</v>
      </c>
      <c r="D53" s="65">
        <f t="shared" ref="D53:P53" si="9">SUM(D50:D52)</f>
        <v>10348</v>
      </c>
      <c r="E53" s="65">
        <f t="shared" si="9"/>
        <v>0</v>
      </c>
      <c r="F53" s="65">
        <f t="shared" si="9"/>
        <v>0</v>
      </c>
      <c r="G53" s="60">
        <f t="shared" si="5"/>
        <v>0</v>
      </c>
      <c r="H53" s="65">
        <f t="shared" si="9"/>
        <v>2232</v>
      </c>
      <c r="I53" s="65">
        <f t="shared" si="9"/>
        <v>2636</v>
      </c>
      <c r="J53" s="65">
        <f t="shared" si="9"/>
        <v>3</v>
      </c>
      <c r="K53" s="65">
        <f t="shared" si="9"/>
        <v>1.1499999999999999</v>
      </c>
      <c r="L53" s="60">
        <f t="shared" si="6"/>
        <v>4.3626707132018203E-2</v>
      </c>
      <c r="M53" s="65">
        <f t="shared" si="9"/>
        <v>10815</v>
      </c>
      <c r="N53" s="65">
        <f t="shared" si="9"/>
        <v>34040</v>
      </c>
      <c r="O53" s="65">
        <f t="shared" si="9"/>
        <v>49524</v>
      </c>
      <c r="P53" s="65">
        <f t="shared" si="9"/>
        <v>8575.630000000001</v>
      </c>
      <c r="Q53" s="65">
        <f t="shared" ref="Q53:T53" si="10">SUM(Q50:Q52)</f>
        <v>512768</v>
      </c>
      <c r="R53" s="65">
        <f t="shared" si="10"/>
        <v>1385751</v>
      </c>
      <c r="S53" s="65">
        <f t="shared" si="10"/>
        <v>522212</v>
      </c>
      <c r="T53" s="65">
        <f t="shared" si="10"/>
        <v>596891.01</v>
      </c>
      <c r="U53" s="60">
        <f t="shared" si="2"/>
        <v>43.073467744205125</v>
      </c>
      <c r="V53" s="69">
        <f>S53*100/'Pri Sec_outstanding_6'!O53</f>
        <v>49.959293009016768</v>
      </c>
      <c r="W53" s="69">
        <f>T53*100/'Pri Sec_outstanding_6'!P53</f>
        <v>55.227289905364316</v>
      </c>
      <c r="X53" s="70">
        <v>470208</v>
      </c>
      <c r="Y53" s="70">
        <v>1053645.6499999999</v>
      </c>
      <c r="AA53" s="67"/>
    </row>
    <row r="54" spans="1:27">
      <c r="A54" s="48">
        <v>46</v>
      </c>
      <c r="B54" s="49" t="s">
        <v>298</v>
      </c>
      <c r="C54" s="62">
        <v>2</v>
      </c>
      <c r="D54" s="62">
        <v>2</v>
      </c>
      <c r="E54" s="62">
        <v>0</v>
      </c>
      <c r="F54" s="62">
        <v>0</v>
      </c>
      <c r="G54" s="63">
        <f t="shared" si="5"/>
        <v>0</v>
      </c>
      <c r="H54" s="62">
        <v>0</v>
      </c>
      <c r="I54" s="62">
        <v>0</v>
      </c>
      <c r="J54" s="62">
        <v>0</v>
      </c>
      <c r="K54" s="62">
        <v>0</v>
      </c>
      <c r="L54" s="63">
        <v>0</v>
      </c>
      <c r="M54" s="62">
        <v>0</v>
      </c>
      <c r="N54" s="62">
        <v>0</v>
      </c>
      <c r="O54" s="62">
        <v>0</v>
      </c>
      <c r="P54" s="62">
        <v>0</v>
      </c>
      <c r="Q54" s="62">
        <f>M54+H54+C54+'ACP_PS_11(i)'!M54+'ACP_PS_11(i)'!H54+'ACP_PS_11(i)'!C54+ACP_MSME_10!C54+'ACP_Agri_9(ii)'!M54</f>
        <v>607</v>
      </c>
      <c r="R54" s="62">
        <f>N54+I54+D54+'ACP_PS_11(i)'!N54+'ACP_PS_11(i)'!I54+'ACP_PS_11(i)'!D54+ACP_MSME_10!D54+'ACP_Agri_9(ii)'!N54</f>
        <v>1773</v>
      </c>
      <c r="S54" s="62">
        <f>O54+J54+E54+'ACP_PS_11(i)'!O54+'ACP_PS_11(i)'!J54+'ACP_PS_11(i)'!E54+ACP_MSME_10!O54+'ACP_Agri_9(ii)'!O54</f>
        <v>0</v>
      </c>
      <c r="T54" s="62">
        <f>P54+K54+F54+'ACP_PS_11(i)'!P54+'ACP_PS_11(i)'!K54+'ACP_PS_11(i)'!F54+ACP_MSME_10!P54+'ACP_Agri_9(ii)'!P54</f>
        <v>0</v>
      </c>
      <c r="U54" s="63">
        <f t="shared" si="2"/>
        <v>0</v>
      </c>
      <c r="V54" s="69" t="e">
        <f>S54*100/'Pri Sec_outstanding_6'!O54</f>
        <v>#DIV/0!</v>
      </c>
      <c r="W54" s="69" t="e">
        <f>T54*100/'Pri Sec_outstanding_6'!P54</f>
        <v>#DIV/0!</v>
      </c>
      <c r="X54" s="69">
        <v>0</v>
      </c>
      <c r="Y54" s="69">
        <v>0</v>
      </c>
    </row>
    <row r="55" spans="1:27">
      <c r="A55" s="48">
        <v>47</v>
      </c>
      <c r="B55" s="49" t="s">
        <v>231</v>
      </c>
      <c r="C55" s="62">
        <v>6046</v>
      </c>
      <c r="D55" s="62">
        <v>9722</v>
      </c>
      <c r="E55" s="62">
        <v>0</v>
      </c>
      <c r="F55" s="62">
        <v>0</v>
      </c>
      <c r="G55" s="63">
        <f t="shared" si="5"/>
        <v>0</v>
      </c>
      <c r="H55" s="62">
        <v>595</v>
      </c>
      <c r="I55" s="62">
        <v>726</v>
      </c>
      <c r="J55" s="62">
        <v>0</v>
      </c>
      <c r="K55" s="62">
        <v>0</v>
      </c>
      <c r="L55" s="63">
        <f t="shared" si="6"/>
        <v>0</v>
      </c>
      <c r="M55" s="62">
        <v>4181</v>
      </c>
      <c r="N55" s="62">
        <v>17168</v>
      </c>
      <c r="O55" s="62">
        <v>0</v>
      </c>
      <c r="P55" s="62">
        <v>0</v>
      </c>
      <c r="Q55" s="62">
        <f>M55+H55+C55+'ACP_PS_11(i)'!M55+'ACP_PS_11(i)'!H55+'ACP_PS_11(i)'!C55+ACP_MSME_10!C55+'ACP_Agri_9(ii)'!M55</f>
        <v>988382</v>
      </c>
      <c r="R55" s="62">
        <f>N55+I55+D55+'ACP_PS_11(i)'!N55+'ACP_PS_11(i)'!I55+'ACP_PS_11(i)'!D55+ACP_MSME_10!D55+'ACP_Agri_9(ii)'!N55</f>
        <v>2419549</v>
      </c>
      <c r="S55" s="62">
        <f>O55+J55+E55+'ACP_PS_11(i)'!O55+'ACP_PS_11(i)'!J55+'ACP_PS_11(i)'!E55+ACP_MSME_10!O55+'ACP_Agri_9(ii)'!O55</f>
        <v>1900218</v>
      </c>
      <c r="T55" s="62">
        <f>P55+K55+F55+'ACP_PS_11(i)'!P55+'ACP_PS_11(i)'!K55+'ACP_PS_11(i)'!F55+ACP_MSME_10!P55+'ACP_Agri_9(ii)'!P55</f>
        <v>1287818.8</v>
      </c>
      <c r="U55" s="63">
        <f t="shared" si="2"/>
        <v>53.225572203745408</v>
      </c>
      <c r="V55" s="69">
        <f>S55*100/'Pri Sec_outstanding_6'!O55</f>
        <v>33.234655221264944</v>
      </c>
      <c r="W55" s="69">
        <f>T55*100/'Pri Sec_outstanding_6'!P55</f>
        <v>41.370241552039232</v>
      </c>
      <c r="X55" s="69">
        <v>4205808</v>
      </c>
      <c r="Y55" s="69">
        <v>2717123.36</v>
      </c>
    </row>
    <row r="56" spans="1:27">
      <c r="A56" s="48">
        <v>48</v>
      </c>
      <c r="B56" s="49" t="s">
        <v>299</v>
      </c>
      <c r="C56" s="62">
        <v>0</v>
      </c>
      <c r="D56" s="62">
        <v>0</v>
      </c>
      <c r="E56" s="62">
        <v>0</v>
      </c>
      <c r="F56" s="62">
        <v>0</v>
      </c>
      <c r="G56" s="63">
        <v>0</v>
      </c>
      <c r="H56" s="62">
        <v>0</v>
      </c>
      <c r="I56" s="62">
        <v>0</v>
      </c>
      <c r="J56" s="62">
        <v>0</v>
      </c>
      <c r="K56" s="62">
        <v>0</v>
      </c>
      <c r="L56" s="63">
        <v>0</v>
      </c>
      <c r="M56" s="62">
        <v>291</v>
      </c>
      <c r="N56" s="62">
        <v>501</v>
      </c>
      <c r="O56" s="62">
        <v>0</v>
      </c>
      <c r="P56" s="62">
        <v>0</v>
      </c>
      <c r="Q56" s="62">
        <f>M56+H56+C56+'ACP_PS_11(i)'!M56+'ACP_PS_11(i)'!H56+'ACP_PS_11(i)'!C56+ACP_MSME_10!C56+'ACP_Agri_9(ii)'!M56</f>
        <v>502</v>
      </c>
      <c r="R56" s="62">
        <f>N56+I56+D56+'ACP_PS_11(i)'!N56+'ACP_PS_11(i)'!I56+'ACP_PS_11(i)'!D56+ACP_MSME_10!D56+'ACP_Agri_9(ii)'!N56</f>
        <v>1666</v>
      </c>
      <c r="S56" s="62">
        <f>O56+J56+E56+'ACP_PS_11(i)'!O56+'ACP_PS_11(i)'!J56+'ACP_PS_11(i)'!E56+ACP_MSME_10!O56+'ACP_Agri_9(ii)'!O56</f>
        <v>0</v>
      </c>
      <c r="T56" s="62">
        <f>P56+K56+F56+'ACP_PS_11(i)'!P56+'ACP_PS_11(i)'!K56+'ACP_PS_11(i)'!F56+ACP_MSME_10!P56+'ACP_Agri_9(ii)'!P56</f>
        <v>0</v>
      </c>
      <c r="U56" s="63">
        <f t="shared" si="2"/>
        <v>0</v>
      </c>
      <c r="V56" s="69" t="e">
        <f>S56*100/'Pri Sec_outstanding_6'!O56</f>
        <v>#DIV/0!</v>
      </c>
      <c r="W56" s="69">
        <f>T56*100/'Pri Sec_outstanding_6'!P56</f>
        <v>0</v>
      </c>
      <c r="X56" s="69">
        <v>0</v>
      </c>
      <c r="Y56" s="69">
        <v>0</v>
      </c>
    </row>
    <row r="57" spans="1:27">
      <c r="A57" s="48">
        <v>49</v>
      </c>
      <c r="B57" s="49" t="s">
        <v>305</v>
      </c>
      <c r="C57" s="62">
        <v>59</v>
      </c>
      <c r="D57" s="62">
        <v>89</v>
      </c>
      <c r="E57" s="62">
        <v>0</v>
      </c>
      <c r="F57" s="62">
        <v>0</v>
      </c>
      <c r="G57" s="63">
        <f t="shared" si="5"/>
        <v>0</v>
      </c>
      <c r="H57" s="62">
        <v>0</v>
      </c>
      <c r="I57" s="62">
        <v>0</v>
      </c>
      <c r="J57" s="62">
        <v>0</v>
      </c>
      <c r="K57" s="62">
        <v>0</v>
      </c>
      <c r="L57" s="63">
        <v>0</v>
      </c>
      <c r="M57" s="62">
        <v>0</v>
      </c>
      <c r="N57" s="62">
        <v>0</v>
      </c>
      <c r="O57" s="62">
        <v>0</v>
      </c>
      <c r="P57" s="62">
        <v>0</v>
      </c>
      <c r="Q57" s="62">
        <f>M57+H57+C57+'ACP_PS_11(i)'!M57+'ACP_PS_11(i)'!H57+'ACP_PS_11(i)'!C57+ACP_MSME_10!C57+'ACP_Agri_9(ii)'!M57</f>
        <v>275</v>
      </c>
      <c r="R57" s="62">
        <f>N57+I57+D57+'ACP_PS_11(i)'!N57+'ACP_PS_11(i)'!I57+'ACP_PS_11(i)'!D57+ACP_MSME_10!D57+'ACP_Agri_9(ii)'!N57</f>
        <v>696</v>
      </c>
      <c r="S57" s="62">
        <f>O57+J57+E57+'ACP_PS_11(i)'!O57+'ACP_PS_11(i)'!J57+'ACP_PS_11(i)'!E57+ACP_MSME_10!O57+'ACP_Agri_9(ii)'!O57</f>
        <v>0</v>
      </c>
      <c r="T57" s="62">
        <f>P57+K57+F57+'ACP_PS_11(i)'!P57+'ACP_PS_11(i)'!K57+'ACP_PS_11(i)'!F57+ACP_MSME_10!P57+'ACP_Agri_9(ii)'!P57</f>
        <v>0</v>
      </c>
      <c r="U57" s="63">
        <f t="shared" si="2"/>
        <v>0</v>
      </c>
      <c r="V57" s="69" t="e">
        <f>S57*100/'Pri Sec_outstanding_6'!O57</f>
        <v>#DIV/0!</v>
      </c>
      <c r="W57" s="69">
        <f>T57*100/'Pri Sec_outstanding_6'!P57</f>
        <v>0</v>
      </c>
      <c r="X57" s="69">
        <v>0</v>
      </c>
      <c r="Y57" s="69">
        <v>0</v>
      </c>
    </row>
    <row r="58" spans="1:27" s="66" customFormat="1">
      <c r="A58" s="246"/>
      <c r="B58" s="152" t="s">
        <v>300</v>
      </c>
      <c r="C58" s="65">
        <f>SUM(C54:C57)</f>
        <v>6107</v>
      </c>
      <c r="D58" s="65">
        <f t="shared" ref="D58:P58" si="11">SUM(D54:D57)</f>
        <v>9813</v>
      </c>
      <c r="E58" s="65">
        <f t="shared" si="11"/>
        <v>0</v>
      </c>
      <c r="F58" s="65">
        <f t="shared" si="11"/>
        <v>0</v>
      </c>
      <c r="G58" s="60">
        <f t="shared" si="5"/>
        <v>0</v>
      </c>
      <c r="H58" s="65">
        <f t="shared" si="11"/>
        <v>595</v>
      </c>
      <c r="I58" s="65">
        <f t="shared" si="11"/>
        <v>726</v>
      </c>
      <c r="J58" s="65">
        <f t="shared" si="11"/>
        <v>0</v>
      </c>
      <c r="K58" s="65">
        <f t="shared" si="11"/>
        <v>0</v>
      </c>
      <c r="L58" s="60">
        <f t="shared" si="6"/>
        <v>0</v>
      </c>
      <c r="M58" s="65">
        <f t="shared" si="11"/>
        <v>4472</v>
      </c>
      <c r="N58" s="65">
        <f t="shared" si="11"/>
        <v>17669</v>
      </c>
      <c r="O58" s="65">
        <f t="shared" si="11"/>
        <v>0</v>
      </c>
      <c r="P58" s="65">
        <f t="shared" si="11"/>
        <v>0</v>
      </c>
      <c r="Q58" s="65">
        <f t="shared" ref="Q58:T58" si="12">SUM(Q54:Q57)</f>
        <v>989766</v>
      </c>
      <c r="R58" s="65">
        <f t="shared" si="12"/>
        <v>2423684</v>
      </c>
      <c r="S58" s="65">
        <f t="shared" si="12"/>
        <v>1900218</v>
      </c>
      <c r="T58" s="65">
        <f t="shared" si="12"/>
        <v>1287818.8</v>
      </c>
      <c r="U58" s="60">
        <f t="shared" si="2"/>
        <v>53.134765093139208</v>
      </c>
      <c r="V58" s="69">
        <f>S58*100/'Pri Sec_outstanding_6'!O58</f>
        <v>33.234655221264944</v>
      </c>
      <c r="W58" s="69">
        <f>T58*100/'Pri Sec_outstanding_6'!P58</f>
        <v>41.273293607540232</v>
      </c>
      <c r="X58" s="70">
        <v>4205808</v>
      </c>
      <c r="Y58" s="70">
        <v>2717123.36</v>
      </c>
      <c r="AA58" s="67"/>
    </row>
    <row r="59" spans="1:27" s="66" customFormat="1">
      <c r="A59" s="246"/>
      <c r="B59" s="152" t="s">
        <v>232</v>
      </c>
      <c r="C59" s="65">
        <f>C58+C53+C49+C27</f>
        <v>90492</v>
      </c>
      <c r="D59" s="65">
        <f t="shared" ref="D59:P59" si="13">D58+D53+D49+D27</f>
        <v>141038</v>
      </c>
      <c r="E59" s="65">
        <f t="shared" si="13"/>
        <v>454</v>
      </c>
      <c r="F59" s="65">
        <f t="shared" si="13"/>
        <v>10477.320000000002</v>
      </c>
      <c r="G59" s="60">
        <f t="shared" si="5"/>
        <v>7.4287213375118775</v>
      </c>
      <c r="H59" s="65">
        <f t="shared" si="13"/>
        <v>31470</v>
      </c>
      <c r="I59" s="65">
        <f t="shared" si="13"/>
        <v>35622</v>
      </c>
      <c r="J59" s="65">
        <f t="shared" si="13"/>
        <v>24</v>
      </c>
      <c r="K59" s="65">
        <f t="shared" si="13"/>
        <v>997.89</v>
      </c>
      <c r="L59" s="60">
        <f t="shared" si="6"/>
        <v>2.8013306383695471</v>
      </c>
      <c r="M59" s="65">
        <f t="shared" si="13"/>
        <v>118795</v>
      </c>
      <c r="N59" s="65">
        <f t="shared" si="13"/>
        <v>313989</v>
      </c>
      <c r="O59" s="65">
        <f t="shared" si="13"/>
        <v>153193</v>
      </c>
      <c r="P59" s="65">
        <f t="shared" si="13"/>
        <v>259644.40999999997</v>
      </c>
      <c r="Q59" s="65">
        <f t="shared" ref="Q59:T59" si="14">Q58+Q53+Q49+Q27</f>
        <v>4605384</v>
      </c>
      <c r="R59" s="65">
        <f t="shared" si="14"/>
        <v>12687998</v>
      </c>
      <c r="S59" s="65">
        <f t="shared" si="14"/>
        <v>4890157</v>
      </c>
      <c r="T59" s="65">
        <f t="shared" si="14"/>
        <v>9017667.790000001</v>
      </c>
      <c r="U59" s="60">
        <f t="shared" si="2"/>
        <v>71.072424428187972</v>
      </c>
      <c r="V59" s="69">
        <f>S59*100/'Pri Sec_outstanding_6'!O59</f>
        <v>41.680722449479518</v>
      </c>
      <c r="W59" s="69">
        <f>T59*100/'Pri Sec_outstanding_6'!P59</f>
        <v>51.505071559052418</v>
      </c>
      <c r="X59" s="70">
        <v>9352212</v>
      </c>
      <c r="Y59" s="70">
        <v>16883501.350000001</v>
      </c>
      <c r="AA59" s="67"/>
    </row>
    <row r="60" spans="1:27">
      <c r="K60" s="69" t="s">
        <v>1227</v>
      </c>
      <c r="V60" s="69" t="e">
        <f>S60*100/'Pri Sec_outstanding_6'!O60</f>
        <v>#DIV/0!</v>
      </c>
      <c r="W60" s="69" t="e">
        <f>T60*100/'Pri Sec_outstanding_6'!P60</f>
        <v>#DIV/0!</v>
      </c>
    </row>
    <row r="61" spans="1:27">
      <c r="C61" s="69">
        <v>90492</v>
      </c>
      <c r="D61" s="69">
        <v>141038</v>
      </c>
      <c r="E61" s="69">
        <v>174</v>
      </c>
    </row>
    <row r="63" spans="1:27">
      <c r="B63" s="213"/>
      <c r="S63" s="69"/>
      <c r="T63" s="69"/>
    </row>
  </sheetData>
  <autoFilter ref="S5:T59"/>
  <mergeCells count="18">
    <mergeCell ref="U3:U5"/>
    <mergeCell ref="C4:D4"/>
    <mergeCell ref="E4:F4"/>
    <mergeCell ref="J4:K4"/>
    <mergeCell ref="O4:P4"/>
    <mergeCell ref="Q3:T3"/>
    <mergeCell ref="Q4:R4"/>
    <mergeCell ref="G3:G5"/>
    <mergeCell ref="L3:L5"/>
    <mergeCell ref="A1:T1"/>
    <mergeCell ref="A3:A5"/>
    <mergeCell ref="B3:B5"/>
    <mergeCell ref="C3:F3"/>
    <mergeCell ref="S4:T4"/>
    <mergeCell ref="H3:K3"/>
    <mergeCell ref="H4:I4"/>
    <mergeCell ref="M3:P3"/>
    <mergeCell ref="M4:N4"/>
  </mergeCells>
  <conditionalFormatting sqref="AA6:AA59">
    <cfRule type="cellIs" dxfId="30" priority="1" operator="greaterThan">
      <formula>100</formula>
    </cfRule>
  </conditionalFormatting>
  <pageMargins left="1.75" right="0.2" top="0.25" bottom="0.25" header="0.3" footer="0.3"/>
  <pageSetup paperSize="9" scale="65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C66"/>
  <sheetViews>
    <sheetView zoomScaleNormal="100" workbookViewId="0">
      <pane xSplit="2" ySplit="5" topLeftCell="C25" activePane="bottomRight" state="frozen"/>
      <selection pane="topRight" activeCell="C1" sqref="C1"/>
      <selection pane="bottomLeft" activeCell="A7" sqref="A7"/>
      <selection pane="bottomRight" activeCell="J16" sqref="J16"/>
    </sheetView>
  </sheetViews>
  <sheetFormatPr baseColWidth="10" defaultColWidth="4.3984375" defaultRowHeight="14"/>
  <cols>
    <col min="1" max="1" width="4.3984375" style="50"/>
    <col min="2" max="2" width="21.796875" style="50" bestFit="1" customWidth="1"/>
    <col min="3" max="3" width="11" style="69" bestFit="1" customWidth="1"/>
    <col min="4" max="4" width="9.796875" style="69" bestFit="1" customWidth="1"/>
    <col min="5" max="5" width="7" style="69" bestFit="1" customWidth="1"/>
    <col min="6" max="6" width="7.59765625" style="69" customWidth="1"/>
    <col min="7" max="7" width="7" style="69" bestFit="1" customWidth="1"/>
    <col min="8" max="8" width="7.796875" style="69" bestFit="1" customWidth="1"/>
    <col min="9" max="9" width="5.796875" style="69" bestFit="1" customWidth="1"/>
    <col min="10" max="10" width="7.796875" style="69" customWidth="1"/>
    <col min="11" max="11" width="5.796875" style="69" bestFit="1" customWidth="1"/>
    <col min="12" max="12" width="8.19921875" style="69" bestFit="1" customWidth="1"/>
    <col min="13" max="13" width="7.19921875" style="69" bestFit="1" customWidth="1"/>
    <col min="14" max="14" width="8.19921875" style="69" customWidth="1"/>
    <col min="15" max="15" width="6.19921875" style="69" bestFit="1" customWidth="1"/>
    <col min="16" max="16" width="7.796875" style="69" customWidth="1"/>
    <col min="17" max="17" width="7.3984375" style="69" customWidth="1"/>
    <col min="18" max="18" width="8.796875" style="69" customWidth="1"/>
    <col min="19" max="19" width="8" style="69" customWidth="1"/>
    <col min="20" max="21" width="8.796875" style="69" customWidth="1"/>
    <col min="22" max="22" width="9" style="69" customWidth="1"/>
    <col min="23" max="23" width="8.19921875" style="70" customWidth="1"/>
    <col min="24" max="24" width="8.59765625" style="70" customWidth="1"/>
    <col min="25" max="25" width="10.19921875" style="50" customWidth="1"/>
    <col min="26" max="26" width="7" style="50" bestFit="1" customWidth="1"/>
    <col min="27" max="27" width="12" style="69" bestFit="1" customWidth="1"/>
    <col min="28" max="28" width="8" style="69" bestFit="1" customWidth="1"/>
    <col min="29" max="29" width="7.796875" style="69" bestFit="1" customWidth="1"/>
    <col min="30" max="16384" width="4.3984375" style="50"/>
  </cols>
  <sheetData>
    <row r="1" spans="1:29" ht="16">
      <c r="A1" s="464" t="s">
        <v>716</v>
      </c>
      <c r="B1" s="464"/>
      <c r="C1" s="464"/>
      <c r="D1" s="464"/>
      <c r="E1" s="464"/>
      <c r="F1" s="464"/>
      <c r="G1" s="464"/>
      <c r="H1" s="464"/>
      <c r="I1" s="464"/>
      <c r="J1" s="464"/>
      <c r="K1" s="464"/>
      <c r="L1" s="464"/>
      <c r="M1" s="464"/>
      <c r="N1" s="464"/>
      <c r="O1" s="464"/>
      <c r="P1" s="464"/>
      <c r="Q1" s="464"/>
      <c r="R1" s="464"/>
      <c r="S1" s="464"/>
      <c r="T1" s="464"/>
      <c r="U1" s="464"/>
      <c r="V1" s="464"/>
      <c r="W1" s="464"/>
      <c r="X1" s="464"/>
      <c r="Y1" s="464"/>
    </row>
    <row r="2" spans="1:29">
      <c r="B2" s="66" t="s">
        <v>127</v>
      </c>
      <c r="J2" s="69" t="s">
        <v>135</v>
      </c>
      <c r="N2" s="50"/>
      <c r="O2" s="70"/>
      <c r="P2" s="70"/>
      <c r="V2" s="70" t="s">
        <v>159</v>
      </c>
    </row>
    <row r="3" spans="1:29" ht="15" customHeight="1">
      <c r="A3" s="422" t="s">
        <v>217</v>
      </c>
      <c r="B3" s="422" t="s">
        <v>218</v>
      </c>
      <c r="C3" s="434" t="s">
        <v>219</v>
      </c>
      <c r="D3" s="434"/>
      <c r="E3" s="423" t="s">
        <v>146</v>
      </c>
      <c r="F3" s="423"/>
      <c r="G3" s="423" t="s">
        <v>24</v>
      </c>
      <c r="H3" s="423"/>
      <c r="I3" s="423"/>
      <c r="J3" s="423"/>
      <c r="K3" s="423"/>
      <c r="L3" s="423"/>
      <c r="M3" s="423"/>
      <c r="N3" s="423"/>
      <c r="O3" s="423" t="s">
        <v>129</v>
      </c>
      <c r="P3" s="423"/>
      <c r="Q3" s="423" t="s">
        <v>130</v>
      </c>
      <c r="R3" s="423"/>
      <c r="S3" s="423" t="s">
        <v>147</v>
      </c>
      <c r="T3" s="423"/>
      <c r="U3" s="423" t="s">
        <v>124</v>
      </c>
      <c r="V3" s="423"/>
      <c r="W3" s="423" t="s">
        <v>148</v>
      </c>
      <c r="X3" s="423"/>
      <c r="Y3" s="469" t="s">
        <v>114</v>
      </c>
    </row>
    <row r="4" spans="1:29" ht="15" customHeight="1">
      <c r="A4" s="422"/>
      <c r="B4" s="422"/>
      <c r="C4" s="472" t="s">
        <v>30</v>
      </c>
      <c r="D4" s="472" t="s">
        <v>17</v>
      </c>
      <c r="E4" s="423"/>
      <c r="F4" s="423"/>
      <c r="G4" s="423" t="s">
        <v>120</v>
      </c>
      <c r="H4" s="423"/>
      <c r="I4" s="423" t="s">
        <v>121</v>
      </c>
      <c r="J4" s="423"/>
      <c r="K4" s="423" t="s">
        <v>122</v>
      </c>
      <c r="L4" s="423"/>
      <c r="M4" s="423" t="s">
        <v>149</v>
      </c>
      <c r="N4" s="423"/>
      <c r="O4" s="423"/>
      <c r="P4" s="423"/>
      <c r="Q4" s="423"/>
      <c r="R4" s="423"/>
      <c r="S4" s="423"/>
      <c r="T4" s="423"/>
      <c r="U4" s="423"/>
      <c r="V4" s="423"/>
      <c r="W4" s="423"/>
      <c r="X4" s="423"/>
      <c r="Y4" s="470"/>
      <c r="Z4" s="465"/>
      <c r="AA4" s="466"/>
      <c r="AB4" s="467"/>
      <c r="AC4" s="468"/>
    </row>
    <row r="5" spans="1:29" s="114" customFormat="1" ht="15" customHeight="1">
      <c r="A5" s="422"/>
      <c r="B5" s="422"/>
      <c r="C5" s="473"/>
      <c r="D5" s="473"/>
      <c r="E5" s="377" t="s">
        <v>30</v>
      </c>
      <c r="F5" s="377" t="s">
        <v>17</v>
      </c>
      <c r="G5" s="377" t="s">
        <v>30</v>
      </c>
      <c r="H5" s="377" t="s">
        <v>17</v>
      </c>
      <c r="I5" s="377" t="s">
        <v>30</v>
      </c>
      <c r="J5" s="377" t="s">
        <v>17</v>
      </c>
      <c r="K5" s="377" t="s">
        <v>30</v>
      </c>
      <c r="L5" s="377" t="s">
        <v>17</v>
      </c>
      <c r="M5" s="377" t="s">
        <v>30</v>
      </c>
      <c r="N5" s="377" t="s">
        <v>17</v>
      </c>
      <c r="O5" s="377" t="s">
        <v>30</v>
      </c>
      <c r="P5" s="377" t="s">
        <v>17</v>
      </c>
      <c r="Q5" s="377" t="s">
        <v>30</v>
      </c>
      <c r="R5" s="377" t="s">
        <v>17</v>
      </c>
      <c r="S5" s="377" t="s">
        <v>30</v>
      </c>
      <c r="T5" s="377" t="s">
        <v>17</v>
      </c>
      <c r="U5" s="377" t="s">
        <v>30</v>
      </c>
      <c r="V5" s="377" t="s">
        <v>17</v>
      </c>
      <c r="W5" s="377" t="s">
        <v>30</v>
      </c>
      <c r="X5" s="377" t="s">
        <v>17</v>
      </c>
      <c r="Y5" s="471"/>
      <c r="Z5" s="215"/>
      <c r="AA5" s="216"/>
      <c r="AB5" s="215"/>
      <c r="AC5" s="216"/>
    </row>
    <row r="6" spans="1:29">
      <c r="A6" s="48">
        <v>1</v>
      </c>
      <c r="B6" s="49" t="s">
        <v>52</v>
      </c>
      <c r="C6" s="62">
        <v>4054</v>
      </c>
      <c r="D6" s="62">
        <v>17846</v>
      </c>
      <c r="E6" s="62">
        <v>0</v>
      </c>
      <c r="F6" s="62">
        <v>0</v>
      </c>
      <c r="G6" s="62">
        <v>0</v>
      </c>
      <c r="H6" s="62">
        <v>0</v>
      </c>
      <c r="I6" s="49">
        <v>0</v>
      </c>
      <c r="J6" s="49">
        <v>0</v>
      </c>
      <c r="K6" s="62">
        <v>0</v>
      </c>
      <c r="L6" s="62">
        <v>0</v>
      </c>
      <c r="M6" s="62">
        <f>G6+I6+K6</f>
        <v>0</v>
      </c>
      <c r="N6" s="62">
        <f>H6+J6+L6</f>
        <v>0</v>
      </c>
      <c r="O6" s="62">
        <v>9</v>
      </c>
      <c r="P6" s="62">
        <v>69</v>
      </c>
      <c r="Q6" s="62">
        <v>0</v>
      </c>
      <c r="R6" s="62">
        <v>0</v>
      </c>
      <c r="S6" s="62">
        <v>1546</v>
      </c>
      <c r="T6" s="62">
        <v>2354</v>
      </c>
      <c r="U6" s="62">
        <v>1546</v>
      </c>
      <c r="V6" s="62">
        <v>195968</v>
      </c>
      <c r="W6" s="62">
        <f t="shared" ref="W6:W26" si="0">U6+S6+Q6+O6+M6+E6</f>
        <v>3101</v>
      </c>
      <c r="X6" s="62">
        <f t="shared" ref="X6:X26" si="1">V6+T6+R6+P6+N6+F6</f>
        <v>198391</v>
      </c>
      <c r="Y6" s="63">
        <f t="shared" ref="Y6:Y37" si="2">X6*100/D6</f>
        <v>1111.6832903731929</v>
      </c>
    </row>
    <row r="7" spans="1:29">
      <c r="A7" s="48">
        <v>2</v>
      </c>
      <c r="B7" s="49" t="s">
        <v>53</v>
      </c>
      <c r="C7" s="62">
        <v>477</v>
      </c>
      <c r="D7" s="62">
        <v>2389</v>
      </c>
      <c r="E7" s="62">
        <v>0</v>
      </c>
      <c r="F7" s="62">
        <v>0</v>
      </c>
      <c r="G7" s="62">
        <v>0</v>
      </c>
      <c r="H7" s="62">
        <v>0</v>
      </c>
      <c r="I7" s="62">
        <v>0</v>
      </c>
      <c r="J7" s="62">
        <v>0</v>
      </c>
      <c r="K7" s="62">
        <v>0</v>
      </c>
      <c r="L7" s="62">
        <v>0</v>
      </c>
      <c r="M7" s="62">
        <f t="shared" ref="M7:M59" si="3">G7+I7+K7</f>
        <v>0</v>
      </c>
      <c r="N7" s="62">
        <f t="shared" ref="N7:N59" si="4">H7+J7+L7</f>
        <v>0</v>
      </c>
      <c r="O7" s="62">
        <v>3</v>
      </c>
      <c r="P7" s="62">
        <v>40</v>
      </c>
      <c r="Q7" s="62">
        <v>25</v>
      </c>
      <c r="R7" s="62">
        <v>1155</v>
      </c>
      <c r="S7" s="62">
        <v>18</v>
      </c>
      <c r="T7" s="62">
        <v>48</v>
      </c>
      <c r="U7" s="62">
        <v>35</v>
      </c>
      <c r="V7" s="62">
        <v>112</v>
      </c>
      <c r="W7" s="62">
        <f t="shared" si="0"/>
        <v>81</v>
      </c>
      <c r="X7" s="62">
        <f t="shared" si="1"/>
        <v>1355</v>
      </c>
      <c r="Y7" s="63">
        <f t="shared" si="2"/>
        <v>56.718292172457097</v>
      </c>
    </row>
    <row r="8" spans="1:29">
      <c r="A8" s="48">
        <v>3</v>
      </c>
      <c r="B8" s="49" t="s">
        <v>54</v>
      </c>
      <c r="C8" s="62">
        <v>4029</v>
      </c>
      <c r="D8" s="62">
        <v>14499</v>
      </c>
      <c r="E8" s="62">
        <v>1</v>
      </c>
      <c r="F8" s="62">
        <v>10</v>
      </c>
      <c r="G8" s="62">
        <v>205</v>
      </c>
      <c r="H8" s="62">
        <v>735</v>
      </c>
      <c r="I8" s="62">
        <v>399</v>
      </c>
      <c r="J8" s="62">
        <v>1705</v>
      </c>
      <c r="K8" s="62">
        <v>121</v>
      </c>
      <c r="L8" s="62">
        <v>1815</v>
      </c>
      <c r="M8" s="62">
        <f t="shared" si="3"/>
        <v>725</v>
      </c>
      <c r="N8" s="62">
        <f t="shared" si="4"/>
        <v>4255</v>
      </c>
      <c r="O8" s="62">
        <v>28</v>
      </c>
      <c r="P8" s="62">
        <v>559</v>
      </c>
      <c r="Q8" s="62">
        <v>151</v>
      </c>
      <c r="R8" s="62">
        <v>4651</v>
      </c>
      <c r="S8" s="62">
        <v>455</v>
      </c>
      <c r="T8" s="62">
        <v>915</v>
      </c>
      <c r="U8" s="62">
        <v>677</v>
      </c>
      <c r="V8" s="62">
        <v>9175</v>
      </c>
      <c r="W8" s="62">
        <f t="shared" si="0"/>
        <v>2037</v>
      </c>
      <c r="X8" s="62">
        <f t="shared" si="1"/>
        <v>19565</v>
      </c>
      <c r="Y8" s="63">
        <f t="shared" si="2"/>
        <v>134.94034071315264</v>
      </c>
    </row>
    <row r="9" spans="1:29">
      <c r="A9" s="48">
        <v>4</v>
      </c>
      <c r="B9" s="49" t="s">
        <v>55</v>
      </c>
      <c r="C9" s="62">
        <v>12035</v>
      </c>
      <c r="D9" s="62">
        <v>52818</v>
      </c>
      <c r="E9" s="62">
        <v>4867</v>
      </c>
      <c r="F9" s="62">
        <v>15745</v>
      </c>
      <c r="G9" s="62">
        <v>19</v>
      </c>
      <c r="H9" s="62">
        <v>263</v>
      </c>
      <c r="I9" s="62">
        <v>29</v>
      </c>
      <c r="J9" s="62">
        <v>5279</v>
      </c>
      <c r="K9" s="62">
        <v>4</v>
      </c>
      <c r="L9" s="62">
        <v>2978</v>
      </c>
      <c r="M9" s="62">
        <f t="shared" si="3"/>
        <v>52</v>
      </c>
      <c r="N9" s="62">
        <f t="shared" si="4"/>
        <v>8520</v>
      </c>
      <c r="O9" s="62">
        <v>16</v>
      </c>
      <c r="P9" s="62">
        <v>212</v>
      </c>
      <c r="Q9" s="62">
        <v>1974</v>
      </c>
      <c r="R9" s="62">
        <v>9218</v>
      </c>
      <c r="S9" s="62">
        <v>3568</v>
      </c>
      <c r="T9" s="62">
        <v>8149</v>
      </c>
      <c r="U9" s="62">
        <v>434</v>
      </c>
      <c r="V9" s="62">
        <v>818</v>
      </c>
      <c r="W9" s="62">
        <f t="shared" si="0"/>
        <v>10911</v>
      </c>
      <c r="X9" s="62">
        <f t="shared" si="1"/>
        <v>42662</v>
      </c>
      <c r="Y9" s="63">
        <f t="shared" si="2"/>
        <v>80.771706615169066</v>
      </c>
    </row>
    <row r="10" spans="1:29">
      <c r="A10" s="48">
        <v>5</v>
      </c>
      <c r="B10" s="49" t="s">
        <v>56</v>
      </c>
      <c r="C10" s="62">
        <v>3841</v>
      </c>
      <c r="D10" s="62">
        <v>12611</v>
      </c>
      <c r="E10" s="62">
        <v>0</v>
      </c>
      <c r="F10" s="62">
        <v>0</v>
      </c>
      <c r="G10" s="62">
        <v>0</v>
      </c>
      <c r="H10" s="62">
        <v>0</v>
      </c>
      <c r="I10" s="62">
        <v>0</v>
      </c>
      <c r="J10" s="62">
        <v>0</v>
      </c>
      <c r="K10" s="62">
        <v>0</v>
      </c>
      <c r="L10" s="62">
        <v>0</v>
      </c>
      <c r="M10" s="62">
        <f t="shared" si="3"/>
        <v>0</v>
      </c>
      <c r="N10" s="62">
        <f t="shared" si="4"/>
        <v>0</v>
      </c>
      <c r="O10" s="62">
        <v>19</v>
      </c>
      <c r="P10" s="62">
        <v>93.54</v>
      </c>
      <c r="Q10" s="62">
        <v>123</v>
      </c>
      <c r="R10" s="62">
        <v>1663.95</v>
      </c>
      <c r="S10" s="62">
        <v>1617</v>
      </c>
      <c r="T10" s="62">
        <v>5080.4799999999996</v>
      </c>
      <c r="U10" s="62">
        <v>742</v>
      </c>
      <c r="V10" s="62">
        <v>16253.74</v>
      </c>
      <c r="W10" s="62">
        <f t="shared" si="0"/>
        <v>2501</v>
      </c>
      <c r="X10" s="62">
        <f t="shared" si="1"/>
        <v>23091.710000000003</v>
      </c>
      <c r="Y10" s="63">
        <f t="shared" si="2"/>
        <v>183.10768376813897</v>
      </c>
    </row>
    <row r="11" spans="1:29">
      <c r="A11" s="48">
        <v>6</v>
      </c>
      <c r="B11" s="49" t="s">
        <v>57</v>
      </c>
      <c r="C11" s="62">
        <v>2989</v>
      </c>
      <c r="D11" s="62">
        <v>11854</v>
      </c>
      <c r="E11" s="62">
        <v>0</v>
      </c>
      <c r="F11" s="62">
        <v>0</v>
      </c>
      <c r="G11" s="62">
        <v>0</v>
      </c>
      <c r="H11" s="62">
        <v>0</v>
      </c>
      <c r="I11" s="62">
        <v>0</v>
      </c>
      <c r="J11" s="62">
        <v>0</v>
      </c>
      <c r="K11" s="62">
        <v>0</v>
      </c>
      <c r="L11" s="62">
        <v>0</v>
      </c>
      <c r="M11" s="62">
        <f t="shared" si="3"/>
        <v>0</v>
      </c>
      <c r="N11" s="62">
        <f t="shared" si="4"/>
        <v>0</v>
      </c>
      <c r="O11" s="62">
        <v>0</v>
      </c>
      <c r="P11" s="62">
        <v>0</v>
      </c>
      <c r="Q11" s="62">
        <v>319</v>
      </c>
      <c r="R11" s="62">
        <v>2374.3000000000002</v>
      </c>
      <c r="S11" s="62">
        <v>5875</v>
      </c>
      <c r="T11" s="62">
        <v>68135.100000000006</v>
      </c>
      <c r="U11" s="62">
        <v>1440</v>
      </c>
      <c r="V11" s="62">
        <v>2822.3</v>
      </c>
      <c r="W11" s="62">
        <f t="shared" si="0"/>
        <v>7634</v>
      </c>
      <c r="X11" s="62">
        <f t="shared" si="1"/>
        <v>73331.700000000012</v>
      </c>
      <c r="Y11" s="63">
        <f t="shared" si="2"/>
        <v>618.62409313311969</v>
      </c>
    </row>
    <row r="12" spans="1:29">
      <c r="A12" s="48">
        <v>7</v>
      </c>
      <c r="B12" s="49" t="s">
        <v>58</v>
      </c>
      <c r="C12" s="62">
        <v>9547</v>
      </c>
      <c r="D12" s="62">
        <v>43841</v>
      </c>
      <c r="E12" s="62">
        <v>0</v>
      </c>
      <c r="F12" s="62">
        <v>0</v>
      </c>
      <c r="G12" s="62">
        <v>0</v>
      </c>
      <c r="H12" s="62">
        <v>0</v>
      </c>
      <c r="I12" s="62">
        <v>29</v>
      </c>
      <c r="J12" s="62">
        <v>821</v>
      </c>
      <c r="K12" s="62">
        <v>16</v>
      </c>
      <c r="L12" s="62">
        <v>1678</v>
      </c>
      <c r="M12" s="62">
        <f t="shared" si="3"/>
        <v>45</v>
      </c>
      <c r="N12" s="62">
        <f t="shared" si="4"/>
        <v>2499</v>
      </c>
      <c r="O12" s="62">
        <v>94</v>
      </c>
      <c r="P12" s="62">
        <v>772</v>
      </c>
      <c r="Q12" s="62">
        <v>301</v>
      </c>
      <c r="R12" s="62">
        <v>9316</v>
      </c>
      <c r="S12" s="62">
        <v>3343</v>
      </c>
      <c r="T12" s="62">
        <v>8385</v>
      </c>
      <c r="U12" s="62">
        <v>11349</v>
      </c>
      <c r="V12" s="62">
        <v>42433</v>
      </c>
      <c r="W12" s="62">
        <f t="shared" si="0"/>
        <v>15132</v>
      </c>
      <c r="X12" s="62">
        <f t="shared" si="1"/>
        <v>63405</v>
      </c>
      <c r="Y12" s="63">
        <f t="shared" si="2"/>
        <v>144.6248945051436</v>
      </c>
    </row>
    <row r="13" spans="1:29">
      <c r="A13" s="48">
        <v>8</v>
      </c>
      <c r="B13" s="49" t="s">
        <v>45</v>
      </c>
      <c r="C13" s="62">
        <v>680</v>
      </c>
      <c r="D13" s="62">
        <v>2627</v>
      </c>
      <c r="E13" s="62">
        <v>0</v>
      </c>
      <c r="F13" s="62">
        <v>0</v>
      </c>
      <c r="G13" s="62">
        <v>0</v>
      </c>
      <c r="H13" s="62">
        <v>0</v>
      </c>
      <c r="I13" s="62">
        <v>0</v>
      </c>
      <c r="J13" s="62">
        <v>0</v>
      </c>
      <c r="K13" s="62">
        <v>0</v>
      </c>
      <c r="L13" s="62">
        <v>0</v>
      </c>
      <c r="M13" s="62">
        <f t="shared" si="3"/>
        <v>0</v>
      </c>
      <c r="N13" s="62">
        <f t="shared" si="4"/>
        <v>0</v>
      </c>
      <c r="O13" s="62">
        <v>0</v>
      </c>
      <c r="P13" s="62">
        <v>0</v>
      </c>
      <c r="Q13" s="62">
        <v>19</v>
      </c>
      <c r="R13" s="62">
        <v>468.62</v>
      </c>
      <c r="S13" s="62">
        <v>132</v>
      </c>
      <c r="T13" s="62">
        <v>139.27000000000001</v>
      </c>
      <c r="U13" s="62">
        <v>1423</v>
      </c>
      <c r="V13" s="62">
        <v>3419.2</v>
      </c>
      <c r="W13" s="62">
        <f t="shared" si="0"/>
        <v>1574</v>
      </c>
      <c r="X13" s="62">
        <f t="shared" si="1"/>
        <v>4027.0899999999997</v>
      </c>
      <c r="Y13" s="63">
        <f t="shared" si="2"/>
        <v>153.29615531023978</v>
      </c>
    </row>
    <row r="14" spans="1:29">
      <c r="A14" s="48">
        <v>9</v>
      </c>
      <c r="B14" s="49" t="s">
        <v>46</v>
      </c>
      <c r="C14" s="62">
        <v>1630</v>
      </c>
      <c r="D14" s="62">
        <v>7346</v>
      </c>
      <c r="E14" s="62">
        <v>0</v>
      </c>
      <c r="F14" s="62">
        <v>0</v>
      </c>
      <c r="G14" s="62">
        <v>0</v>
      </c>
      <c r="H14" s="62">
        <v>0</v>
      </c>
      <c r="I14" s="62">
        <v>0</v>
      </c>
      <c r="J14" s="62">
        <v>0</v>
      </c>
      <c r="K14" s="62">
        <v>0</v>
      </c>
      <c r="L14" s="62">
        <v>0</v>
      </c>
      <c r="M14" s="62">
        <f t="shared" si="3"/>
        <v>0</v>
      </c>
      <c r="N14" s="62">
        <f t="shared" si="4"/>
        <v>0</v>
      </c>
      <c r="O14" s="62">
        <v>0</v>
      </c>
      <c r="P14" s="62">
        <v>0</v>
      </c>
      <c r="Q14" s="62">
        <v>137</v>
      </c>
      <c r="R14" s="62">
        <v>4742</v>
      </c>
      <c r="S14" s="62">
        <v>2236</v>
      </c>
      <c r="T14" s="62">
        <v>9128</v>
      </c>
      <c r="U14" s="62">
        <v>521</v>
      </c>
      <c r="V14" s="62">
        <v>31628</v>
      </c>
      <c r="W14" s="62">
        <f t="shared" si="0"/>
        <v>2894</v>
      </c>
      <c r="X14" s="62">
        <f t="shared" si="1"/>
        <v>45498</v>
      </c>
      <c r="Y14" s="63">
        <f t="shared" si="2"/>
        <v>619.35747345494144</v>
      </c>
    </row>
    <row r="15" spans="1:29">
      <c r="A15" s="48">
        <v>10</v>
      </c>
      <c r="B15" s="49" t="s">
        <v>78</v>
      </c>
      <c r="C15" s="62">
        <v>2254</v>
      </c>
      <c r="D15" s="62">
        <v>11821</v>
      </c>
      <c r="E15" s="62">
        <v>1</v>
      </c>
      <c r="F15" s="62">
        <v>22</v>
      </c>
      <c r="G15" s="62">
        <v>11</v>
      </c>
      <c r="H15" s="62">
        <v>1261</v>
      </c>
      <c r="I15" s="62">
        <v>1</v>
      </c>
      <c r="J15" s="62">
        <v>730</v>
      </c>
      <c r="K15" s="62">
        <v>322</v>
      </c>
      <c r="L15" s="62">
        <v>76851</v>
      </c>
      <c r="M15" s="62">
        <f t="shared" si="3"/>
        <v>334</v>
      </c>
      <c r="N15" s="62">
        <f t="shared" si="4"/>
        <v>78842</v>
      </c>
      <c r="O15" s="62">
        <v>8</v>
      </c>
      <c r="P15" s="62">
        <v>25</v>
      </c>
      <c r="Q15" s="62">
        <v>324</v>
      </c>
      <c r="R15" s="62">
        <v>11365</v>
      </c>
      <c r="S15" s="62">
        <v>1858</v>
      </c>
      <c r="T15" s="62">
        <v>43367</v>
      </c>
      <c r="U15" s="62">
        <v>476</v>
      </c>
      <c r="V15" s="62">
        <v>13727</v>
      </c>
      <c r="W15" s="62">
        <f t="shared" si="0"/>
        <v>3001</v>
      </c>
      <c r="X15" s="62">
        <f t="shared" si="1"/>
        <v>147348</v>
      </c>
      <c r="Y15" s="63">
        <f t="shared" si="2"/>
        <v>1246.4935284662888</v>
      </c>
    </row>
    <row r="16" spans="1:29">
      <c r="A16" s="48">
        <v>11</v>
      </c>
      <c r="B16" s="49" t="s">
        <v>59</v>
      </c>
      <c r="C16" s="62">
        <v>683</v>
      </c>
      <c r="D16" s="62">
        <v>2871</v>
      </c>
      <c r="E16" s="62">
        <v>0</v>
      </c>
      <c r="F16" s="62">
        <v>0</v>
      </c>
      <c r="G16" s="62">
        <v>51</v>
      </c>
      <c r="H16" s="62">
        <v>330</v>
      </c>
      <c r="I16" s="62">
        <v>27</v>
      </c>
      <c r="J16" s="62">
        <v>398</v>
      </c>
      <c r="K16" s="62">
        <v>18</v>
      </c>
      <c r="L16" s="62">
        <v>298</v>
      </c>
      <c r="M16" s="62">
        <f t="shared" si="3"/>
        <v>96</v>
      </c>
      <c r="N16" s="62">
        <f t="shared" si="4"/>
        <v>1026</v>
      </c>
      <c r="O16" s="62">
        <v>87</v>
      </c>
      <c r="P16" s="62">
        <v>201</v>
      </c>
      <c r="Q16" s="62">
        <v>57</v>
      </c>
      <c r="R16" s="62">
        <v>990.17</v>
      </c>
      <c r="S16" s="62">
        <v>0</v>
      </c>
      <c r="T16" s="62">
        <v>0</v>
      </c>
      <c r="U16" s="62">
        <v>1587</v>
      </c>
      <c r="V16" s="62">
        <v>65189.599999999999</v>
      </c>
      <c r="W16" s="62">
        <f t="shared" si="0"/>
        <v>1827</v>
      </c>
      <c r="X16" s="62">
        <f t="shared" si="1"/>
        <v>67406.77</v>
      </c>
      <c r="Y16" s="63">
        <f t="shared" si="2"/>
        <v>2347.8498780912573</v>
      </c>
    </row>
    <row r="17" spans="1:29">
      <c r="A17" s="48">
        <v>12</v>
      </c>
      <c r="B17" s="49" t="s">
        <v>60</v>
      </c>
      <c r="C17" s="62">
        <v>755</v>
      </c>
      <c r="D17" s="62">
        <v>2468</v>
      </c>
      <c r="E17" s="62">
        <v>0</v>
      </c>
      <c r="F17" s="62">
        <v>0</v>
      </c>
      <c r="G17" s="62">
        <v>0</v>
      </c>
      <c r="H17" s="62">
        <v>0</v>
      </c>
      <c r="I17" s="62">
        <v>0</v>
      </c>
      <c r="J17" s="62">
        <v>0</v>
      </c>
      <c r="K17" s="62">
        <v>0</v>
      </c>
      <c r="L17" s="62">
        <v>0</v>
      </c>
      <c r="M17" s="62">
        <f t="shared" si="3"/>
        <v>0</v>
      </c>
      <c r="N17" s="62">
        <f t="shared" si="4"/>
        <v>0</v>
      </c>
      <c r="O17" s="62">
        <v>0</v>
      </c>
      <c r="P17" s="62">
        <v>0</v>
      </c>
      <c r="Q17" s="62">
        <v>0</v>
      </c>
      <c r="R17" s="62">
        <v>0</v>
      </c>
      <c r="S17" s="62">
        <v>283</v>
      </c>
      <c r="T17" s="62">
        <v>515.87</v>
      </c>
      <c r="U17" s="62">
        <v>980</v>
      </c>
      <c r="V17" s="62">
        <v>2686</v>
      </c>
      <c r="W17" s="62">
        <f t="shared" si="0"/>
        <v>1263</v>
      </c>
      <c r="X17" s="62">
        <f t="shared" si="1"/>
        <v>3201.87</v>
      </c>
      <c r="Y17" s="63">
        <f t="shared" si="2"/>
        <v>129.73541329011346</v>
      </c>
    </row>
    <row r="18" spans="1:29">
      <c r="A18" s="48">
        <v>13</v>
      </c>
      <c r="B18" s="49" t="s">
        <v>189</v>
      </c>
      <c r="C18" s="62">
        <v>2662</v>
      </c>
      <c r="D18" s="62">
        <v>7854</v>
      </c>
      <c r="E18" s="62">
        <v>9</v>
      </c>
      <c r="F18" s="62">
        <v>2140</v>
      </c>
      <c r="G18" s="62">
        <v>0</v>
      </c>
      <c r="H18" s="62">
        <v>0</v>
      </c>
      <c r="I18" s="62">
        <v>0</v>
      </c>
      <c r="J18" s="62">
        <v>0</v>
      </c>
      <c r="K18" s="62">
        <v>0</v>
      </c>
      <c r="L18" s="62">
        <v>0</v>
      </c>
      <c r="M18" s="62">
        <f t="shared" si="3"/>
        <v>0</v>
      </c>
      <c r="N18" s="62">
        <f t="shared" si="4"/>
        <v>0</v>
      </c>
      <c r="O18" s="62">
        <v>72</v>
      </c>
      <c r="P18" s="62">
        <v>548</v>
      </c>
      <c r="Q18" s="62">
        <v>242</v>
      </c>
      <c r="R18" s="62">
        <v>4321</v>
      </c>
      <c r="S18" s="62">
        <v>901</v>
      </c>
      <c r="T18" s="62">
        <v>3695</v>
      </c>
      <c r="U18" s="62">
        <v>1128</v>
      </c>
      <c r="V18" s="62">
        <v>15212</v>
      </c>
      <c r="W18" s="62">
        <f t="shared" si="0"/>
        <v>2352</v>
      </c>
      <c r="X18" s="62">
        <f t="shared" si="1"/>
        <v>25916</v>
      </c>
      <c r="Y18" s="63">
        <f t="shared" si="2"/>
        <v>329.9719887955182</v>
      </c>
    </row>
    <row r="19" spans="1:29">
      <c r="A19" s="48">
        <v>14</v>
      </c>
      <c r="B19" s="49" t="s">
        <v>190</v>
      </c>
      <c r="C19" s="62">
        <v>1848</v>
      </c>
      <c r="D19" s="62">
        <v>5297</v>
      </c>
      <c r="E19" s="62">
        <v>0</v>
      </c>
      <c r="F19" s="62">
        <v>0</v>
      </c>
      <c r="G19" s="62">
        <v>0</v>
      </c>
      <c r="H19" s="62">
        <v>0</v>
      </c>
      <c r="I19" s="62">
        <v>0</v>
      </c>
      <c r="J19" s="62">
        <v>0</v>
      </c>
      <c r="K19" s="62">
        <v>0</v>
      </c>
      <c r="L19" s="62">
        <v>0</v>
      </c>
      <c r="M19" s="62">
        <f t="shared" si="3"/>
        <v>0</v>
      </c>
      <c r="N19" s="62">
        <f t="shared" si="4"/>
        <v>0</v>
      </c>
      <c r="O19" s="62">
        <v>6</v>
      </c>
      <c r="P19" s="62">
        <v>228</v>
      </c>
      <c r="Q19" s="62">
        <v>57</v>
      </c>
      <c r="R19" s="62">
        <v>1569</v>
      </c>
      <c r="S19" s="62">
        <v>38</v>
      </c>
      <c r="T19" s="62">
        <v>65</v>
      </c>
      <c r="U19" s="62">
        <v>413</v>
      </c>
      <c r="V19" s="62">
        <v>4465</v>
      </c>
      <c r="W19" s="62">
        <f t="shared" si="0"/>
        <v>514</v>
      </c>
      <c r="X19" s="62">
        <f t="shared" si="1"/>
        <v>6327</v>
      </c>
      <c r="Y19" s="63">
        <f t="shared" si="2"/>
        <v>119.44496885029263</v>
      </c>
    </row>
    <row r="20" spans="1:29">
      <c r="A20" s="48">
        <v>15</v>
      </c>
      <c r="B20" s="49" t="s">
        <v>61</v>
      </c>
      <c r="C20" s="62">
        <v>5433</v>
      </c>
      <c r="D20" s="62">
        <v>16965</v>
      </c>
      <c r="E20" s="62">
        <v>5</v>
      </c>
      <c r="F20" s="62">
        <v>33680.379999999997</v>
      </c>
      <c r="G20" s="62">
        <v>13</v>
      </c>
      <c r="H20" s="62">
        <v>1657.86</v>
      </c>
      <c r="I20" s="62">
        <v>2</v>
      </c>
      <c r="J20" s="62">
        <v>85.01</v>
      </c>
      <c r="K20" s="62">
        <v>0</v>
      </c>
      <c r="L20" s="62">
        <v>0</v>
      </c>
      <c r="M20" s="62">
        <f t="shared" si="3"/>
        <v>15</v>
      </c>
      <c r="N20" s="62">
        <f t="shared" si="4"/>
        <v>1742.87</v>
      </c>
      <c r="O20" s="62">
        <v>4</v>
      </c>
      <c r="P20" s="62">
        <v>13.44</v>
      </c>
      <c r="Q20" s="62">
        <v>997</v>
      </c>
      <c r="R20" s="62">
        <v>21562.7</v>
      </c>
      <c r="S20" s="62">
        <v>15690</v>
      </c>
      <c r="T20" s="62">
        <v>70654.38</v>
      </c>
      <c r="U20" s="62">
        <v>5001</v>
      </c>
      <c r="V20" s="62">
        <v>336232.89</v>
      </c>
      <c r="W20" s="62">
        <f t="shared" si="0"/>
        <v>21712</v>
      </c>
      <c r="X20" s="62">
        <f t="shared" si="1"/>
        <v>463886.66000000003</v>
      </c>
      <c r="Y20" s="63">
        <f t="shared" si="2"/>
        <v>2734.3746536987915</v>
      </c>
    </row>
    <row r="21" spans="1:29">
      <c r="A21" s="48">
        <v>16</v>
      </c>
      <c r="B21" s="49" t="s">
        <v>67</v>
      </c>
      <c r="C21" s="62">
        <v>39090</v>
      </c>
      <c r="D21" s="62">
        <v>108898</v>
      </c>
      <c r="E21" s="62">
        <v>0</v>
      </c>
      <c r="F21" s="62">
        <v>0</v>
      </c>
      <c r="G21" s="62">
        <v>0</v>
      </c>
      <c r="H21" s="62">
        <v>0</v>
      </c>
      <c r="I21" s="62">
        <v>0</v>
      </c>
      <c r="J21" s="62">
        <v>0</v>
      </c>
      <c r="K21" s="62">
        <v>0</v>
      </c>
      <c r="L21" s="62">
        <v>0</v>
      </c>
      <c r="M21" s="62">
        <f t="shared" si="3"/>
        <v>0</v>
      </c>
      <c r="N21" s="62">
        <f t="shared" si="4"/>
        <v>0</v>
      </c>
      <c r="O21" s="62">
        <v>1013</v>
      </c>
      <c r="P21" s="62">
        <v>8638</v>
      </c>
      <c r="Q21" s="62">
        <v>18235</v>
      </c>
      <c r="R21" s="62">
        <v>160595</v>
      </c>
      <c r="S21" s="62">
        <v>289213</v>
      </c>
      <c r="T21" s="62">
        <v>1146754</v>
      </c>
      <c r="U21" s="62">
        <v>0</v>
      </c>
      <c r="V21" s="62">
        <v>0</v>
      </c>
      <c r="W21" s="62">
        <f t="shared" si="0"/>
        <v>308461</v>
      </c>
      <c r="X21" s="62">
        <f t="shared" si="1"/>
        <v>1315987</v>
      </c>
      <c r="Y21" s="63">
        <f t="shared" si="2"/>
        <v>1208.4583738911642</v>
      </c>
    </row>
    <row r="22" spans="1:29">
      <c r="A22" s="48">
        <v>17</v>
      </c>
      <c r="B22" s="49" t="s">
        <v>62</v>
      </c>
      <c r="C22" s="62">
        <v>1636</v>
      </c>
      <c r="D22" s="62">
        <v>4088</v>
      </c>
      <c r="E22" s="62">
        <v>6</v>
      </c>
      <c r="F22" s="62">
        <v>60</v>
      </c>
      <c r="G22" s="62">
        <v>160</v>
      </c>
      <c r="H22" s="62">
        <v>701</v>
      </c>
      <c r="I22" s="62">
        <v>59</v>
      </c>
      <c r="J22" s="62">
        <v>4685</v>
      </c>
      <c r="K22" s="62">
        <v>2</v>
      </c>
      <c r="L22" s="62">
        <v>1381</v>
      </c>
      <c r="M22" s="62">
        <f t="shared" si="3"/>
        <v>221</v>
      </c>
      <c r="N22" s="62">
        <f t="shared" si="4"/>
        <v>6767</v>
      </c>
      <c r="O22" s="62">
        <v>0</v>
      </c>
      <c r="P22" s="62">
        <v>0</v>
      </c>
      <c r="Q22" s="62">
        <v>157</v>
      </c>
      <c r="R22" s="62">
        <v>1208</v>
      </c>
      <c r="S22" s="62">
        <v>1446</v>
      </c>
      <c r="T22" s="62">
        <v>4008</v>
      </c>
      <c r="U22" s="62">
        <v>4787</v>
      </c>
      <c r="V22" s="62">
        <v>22647</v>
      </c>
      <c r="W22" s="62">
        <f t="shared" si="0"/>
        <v>6617</v>
      </c>
      <c r="X22" s="62">
        <f t="shared" si="1"/>
        <v>34690</v>
      </c>
      <c r="Y22" s="63">
        <f t="shared" si="2"/>
        <v>848.58121330724066</v>
      </c>
    </row>
    <row r="23" spans="1:29">
      <c r="A23" s="48">
        <v>18</v>
      </c>
      <c r="B23" s="49" t="s">
        <v>191</v>
      </c>
      <c r="C23" s="62">
        <v>3306</v>
      </c>
      <c r="D23" s="62">
        <v>8989</v>
      </c>
      <c r="E23" s="62">
        <v>0</v>
      </c>
      <c r="F23" s="62">
        <v>0</v>
      </c>
      <c r="G23" s="62">
        <v>0</v>
      </c>
      <c r="H23" s="62">
        <v>0</v>
      </c>
      <c r="I23" s="62">
        <v>0</v>
      </c>
      <c r="J23" s="62">
        <v>0</v>
      </c>
      <c r="K23" s="62">
        <v>49</v>
      </c>
      <c r="L23" s="62">
        <v>9624</v>
      </c>
      <c r="M23" s="62">
        <f t="shared" si="3"/>
        <v>49</v>
      </c>
      <c r="N23" s="62">
        <f t="shared" si="4"/>
        <v>9624</v>
      </c>
      <c r="O23" s="62">
        <v>1</v>
      </c>
      <c r="P23" s="62">
        <v>5</v>
      </c>
      <c r="Q23" s="62">
        <v>15</v>
      </c>
      <c r="R23" s="62">
        <v>235</v>
      </c>
      <c r="S23" s="62">
        <v>232</v>
      </c>
      <c r="T23" s="62">
        <v>829</v>
      </c>
      <c r="U23" s="62">
        <v>1679</v>
      </c>
      <c r="V23" s="62">
        <v>17978</v>
      </c>
      <c r="W23" s="62">
        <f t="shared" si="0"/>
        <v>1976</v>
      </c>
      <c r="X23" s="62">
        <f t="shared" si="1"/>
        <v>28671</v>
      </c>
      <c r="Y23" s="63">
        <f t="shared" si="2"/>
        <v>318.95650239181219</v>
      </c>
    </row>
    <row r="24" spans="1:29">
      <c r="A24" s="48">
        <v>19</v>
      </c>
      <c r="B24" s="49" t="s">
        <v>63</v>
      </c>
      <c r="C24" s="62">
        <v>20894</v>
      </c>
      <c r="D24" s="62">
        <v>23299</v>
      </c>
      <c r="E24" s="62">
        <v>0</v>
      </c>
      <c r="F24" s="62">
        <v>0</v>
      </c>
      <c r="G24" s="62">
        <v>0</v>
      </c>
      <c r="H24" s="62">
        <v>0</v>
      </c>
      <c r="I24" s="62">
        <v>0</v>
      </c>
      <c r="J24" s="62">
        <v>0</v>
      </c>
      <c r="K24" s="62">
        <v>0</v>
      </c>
      <c r="L24" s="62">
        <v>0</v>
      </c>
      <c r="M24" s="62">
        <v>0</v>
      </c>
      <c r="N24" s="62">
        <v>0</v>
      </c>
      <c r="O24" s="62">
        <v>144</v>
      </c>
      <c r="P24" s="62">
        <v>914</v>
      </c>
      <c r="Q24" s="62">
        <v>1724</v>
      </c>
      <c r="R24" s="62">
        <v>15248</v>
      </c>
      <c r="S24" s="62">
        <v>5964</v>
      </c>
      <c r="T24" s="62">
        <v>28765</v>
      </c>
      <c r="U24" s="62">
        <v>2500</v>
      </c>
      <c r="V24" s="62">
        <v>1580020</v>
      </c>
      <c r="W24" s="62">
        <f t="shared" si="0"/>
        <v>10332</v>
      </c>
      <c r="X24" s="62">
        <f t="shared" si="1"/>
        <v>1624947</v>
      </c>
      <c r="Y24" s="63">
        <f t="shared" si="2"/>
        <v>6974.3207862998415</v>
      </c>
    </row>
    <row r="25" spans="1:29">
      <c r="A25" s="48">
        <v>20</v>
      </c>
      <c r="B25" s="49" t="s">
        <v>64</v>
      </c>
      <c r="C25" s="62">
        <v>327</v>
      </c>
      <c r="D25" s="62">
        <v>1475</v>
      </c>
      <c r="E25" s="62">
        <v>0</v>
      </c>
      <c r="F25" s="62">
        <v>0</v>
      </c>
      <c r="G25" s="62">
        <v>154</v>
      </c>
      <c r="H25" s="62">
        <v>413.38</v>
      </c>
      <c r="I25" s="62">
        <v>19</v>
      </c>
      <c r="J25" s="62">
        <v>546.04</v>
      </c>
      <c r="K25" s="62">
        <v>0</v>
      </c>
      <c r="L25" s="62">
        <v>0</v>
      </c>
      <c r="M25" s="62">
        <f t="shared" si="3"/>
        <v>173</v>
      </c>
      <c r="N25" s="62">
        <f t="shared" si="4"/>
        <v>959.42</v>
      </c>
      <c r="O25" s="62">
        <v>2</v>
      </c>
      <c r="P25" s="62">
        <v>18.84</v>
      </c>
      <c r="Q25" s="62">
        <v>14</v>
      </c>
      <c r="R25" s="62">
        <v>417.42</v>
      </c>
      <c r="S25" s="62">
        <v>0</v>
      </c>
      <c r="T25" s="62">
        <v>0</v>
      </c>
      <c r="U25" s="62">
        <v>157</v>
      </c>
      <c r="V25" s="62">
        <v>5522.35</v>
      </c>
      <c r="W25" s="62">
        <f t="shared" si="0"/>
        <v>346</v>
      </c>
      <c r="X25" s="62">
        <f t="shared" si="1"/>
        <v>6918.0300000000007</v>
      </c>
      <c r="Y25" s="63">
        <f t="shared" si="2"/>
        <v>469.01898305084751</v>
      </c>
    </row>
    <row r="26" spans="1:29">
      <c r="A26" s="48">
        <v>21</v>
      </c>
      <c r="B26" s="49" t="s">
        <v>47</v>
      </c>
      <c r="C26" s="62">
        <v>2429</v>
      </c>
      <c r="D26" s="62">
        <v>6174</v>
      </c>
      <c r="E26" s="62">
        <v>0</v>
      </c>
      <c r="F26" s="62">
        <v>0</v>
      </c>
      <c r="G26" s="62">
        <v>265</v>
      </c>
      <c r="H26" s="62">
        <v>520</v>
      </c>
      <c r="I26" s="62">
        <v>22</v>
      </c>
      <c r="J26" s="62">
        <v>164</v>
      </c>
      <c r="K26" s="62">
        <v>11</v>
      </c>
      <c r="L26" s="62">
        <v>133</v>
      </c>
      <c r="M26" s="62">
        <f t="shared" si="3"/>
        <v>298</v>
      </c>
      <c r="N26" s="62">
        <f t="shared" si="4"/>
        <v>817</v>
      </c>
      <c r="O26" s="62">
        <v>0</v>
      </c>
      <c r="P26" s="62">
        <v>0</v>
      </c>
      <c r="Q26" s="62">
        <v>124</v>
      </c>
      <c r="R26" s="62">
        <v>2860</v>
      </c>
      <c r="S26" s="62">
        <v>172</v>
      </c>
      <c r="T26" s="62">
        <v>430</v>
      </c>
      <c r="U26" s="62">
        <v>720</v>
      </c>
      <c r="V26" s="62">
        <v>2834</v>
      </c>
      <c r="W26" s="62">
        <f t="shared" si="0"/>
        <v>1314</v>
      </c>
      <c r="X26" s="62">
        <f t="shared" si="1"/>
        <v>6941</v>
      </c>
      <c r="Y26" s="63">
        <f t="shared" si="2"/>
        <v>112.42306446388079</v>
      </c>
    </row>
    <row r="27" spans="1:29" s="66" customFormat="1">
      <c r="A27" s="376"/>
      <c r="B27" s="152" t="s">
        <v>306</v>
      </c>
      <c r="C27" s="65">
        <f t="shared" ref="C27:X27" si="5">SUM(C6:C26)</f>
        <v>120599</v>
      </c>
      <c r="D27" s="65">
        <f t="shared" si="5"/>
        <v>366030</v>
      </c>
      <c r="E27" s="65">
        <f t="shared" si="5"/>
        <v>4889</v>
      </c>
      <c r="F27" s="65">
        <f t="shared" si="5"/>
        <v>51657.38</v>
      </c>
      <c r="G27" s="65">
        <f t="shared" si="5"/>
        <v>878</v>
      </c>
      <c r="H27" s="65">
        <f t="shared" si="5"/>
        <v>5881.24</v>
      </c>
      <c r="I27" s="65">
        <f t="shared" si="5"/>
        <v>587</v>
      </c>
      <c r="J27" s="65">
        <f t="shared" si="5"/>
        <v>14413.05</v>
      </c>
      <c r="K27" s="65">
        <f t="shared" si="5"/>
        <v>543</v>
      </c>
      <c r="L27" s="65">
        <f t="shared" si="5"/>
        <v>94758</v>
      </c>
      <c r="M27" s="65">
        <f t="shared" si="5"/>
        <v>2008</v>
      </c>
      <c r="N27" s="65">
        <f t="shared" si="5"/>
        <v>115052.29</v>
      </c>
      <c r="O27" s="65">
        <f t="shared" si="5"/>
        <v>1506</v>
      </c>
      <c r="P27" s="65">
        <f t="shared" si="5"/>
        <v>12336.82</v>
      </c>
      <c r="Q27" s="65">
        <f t="shared" si="5"/>
        <v>24995</v>
      </c>
      <c r="R27" s="65">
        <f t="shared" si="5"/>
        <v>253960.16</v>
      </c>
      <c r="S27" s="65">
        <f t="shared" si="5"/>
        <v>334587</v>
      </c>
      <c r="T27" s="65">
        <f t="shared" si="5"/>
        <v>1401417.1</v>
      </c>
      <c r="U27" s="65">
        <f t="shared" si="5"/>
        <v>37595</v>
      </c>
      <c r="V27" s="65">
        <f t="shared" si="5"/>
        <v>2369143.08</v>
      </c>
      <c r="W27" s="65">
        <f t="shared" si="5"/>
        <v>405580</v>
      </c>
      <c r="X27" s="65">
        <f t="shared" si="5"/>
        <v>4203566.83</v>
      </c>
      <c r="Y27" s="60">
        <f t="shared" si="2"/>
        <v>1148.4213944212222</v>
      </c>
      <c r="AA27" s="70"/>
      <c r="AB27" s="70"/>
      <c r="AC27" s="69"/>
    </row>
    <row r="28" spans="1:29">
      <c r="A28" s="48">
        <v>22</v>
      </c>
      <c r="B28" s="49" t="s">
        <v>44</v>
      </c>
      <c r="C28" s="62">
        <v>2281</v>
      </c>
      <c r="D28" s="62">
        <v>10123</v>
      </c>
      <c r="E28" s="62">
        <v>127</v>
      </c>
      <c r="F28" s="62">
        <v>2072.7399999999998</v>
      </c>
      <c r="G28" s="62">
        <v>176</v>
      </c>
      <c r="H28" s="62">
        <v>1584.69</v>
      </c>
      <c r="I28" s="62">
        <v>23</v>
      </c>
      <c r="J28" s="62">
        <v>293.72000000000003</v>
      </c>
      <c r="K28" s="62">
        <v>51</v>
      </c>
      <c r="L28" s="62">
        <v>828.65</v>
      </c>
      <c r="M28" s="62">
        <f t="shared" si="3"/>
        <v>250</v>
      </c>
      <c r="N28" s="62">
        <f t="shared" si="4"/>
        <v>2707.06</v>
      </c>
      <c r="O28" s="62">
        <v>1</v>
      </c>
      <c r="P28" s="62">
        <v>3.75</v>
      </c>
      <c r="Q28" s="62">
        <v>392</v>
      </c>
      <c r="R28" s="62">
        <v>13155</v>
      </c>
      <c r="S28" s="62">
        <v>1237</v>
      </c>
      <c r="T28" s="62">
        <v>17371.22</v>
      </c>
      <c r="U28" s="62">
        <v>9739</v>
      </c>
      <c r="V28" s="62">
        <v>45311.19</v>
      </c>
      <c r="W28" s="62">
        <f t="shared" ref="W28:W48" si="6">U28+S28+Q28+O28+M28+E28</f>
        <v>11746</v>
      </c>
      <c r="X28" s="62">
        <f t="shared" ref="X28:X48" si="7">V28+T28+R28+P28+N28+F28</f>
        <v>80620.960000000006</v>
      </c>
      <c r="Y28" s="63">
        <f t="shared" si="2"/>
        <v>796.41371135039026</v>
      </c>
    </row>
    <row r="29" spans="1:29">
      <c r="A29" s="48">
        <v>23</v>
      </c>
      <c r="B29" s="49" t="s">
        <v>192</v>
      </c>
      <c r="C29" s="62">
        <v>84</v>
      </c>
      <c r="D29" s="62">
        <v>289</v>
      </c>
      <c r="E29" s="62">
        <v>0</v>
      </c>
      <c r="F29" s="62">
        <v>0</v>
      </c>
      <c r="G29" s="62">
        <v>0</v>
      </c>
      <c r="H29" s="62">
        <v>0</v>
      </c>
      <c r="I29" s="62">
        <v>0</v>
      </c>
      <c r="J29" s="62">
        <v>0</v>
      </c>
      <c r="K29" s="62">
        <v>0</v>
      </c>
      <c r="L29" s="62">
        <v>0</v>
      </c>
      <c r="M29" s="62">
        <f t="shared" si="3"/>
        <v>0</v>
      </c>
      <c r="N29" s="62">
        <f t="shared" si="4"/>
        <v>0</v>
      </c>
      <c r="O29" s="62">
        <v>0</v>
      </c>
      <c r="P29" s="62">
        <v>0</v>
      </c>
      <c r="Q29" s="62">
        <v>0</v>
      </c>
      <c r="R29" s="62">
        <v>0</v>
      </c>
      <c r="S29" s="62">
        <v>0</v>
      </c>
      <c r="T29" s="62">
        <v>0</v>
      </c>
      <c r="U29" s="62">
        <v>607</v>
      </c>
      <c r="V29" s="62">
        <v>1959.35</v>
      </c>
      <c r="W29" s="62">
        <f t="shared" si="6"/>
        <v>607</v>
      </c>
      <c r="X29" s="62">
        <f t="shared" si="7"/>
        <v>1959.35</v>
      </c>
      <c r="Y29" s="63">
        <f t="shared" si="2"/>
        <v>677.97577854671283</v>
      </c>
    </row>
    <row r="30" spans="1:29">
      <c r="A30" s="48">
        <v>24</v>
      </c>
      <c r="B30" s="49" t="s">
        <v>193</v>
      </c>
      <c r="C30" s="62">
        <v>45</v>
      </c>
      <c r="D30" s="62">
        <v>113</v>
      </c>
      <c r="E30" s="62">
        <v>0</v>
      </c>
      <c r="F30" s="62">
        <v>0</v>
      </c>
      <c r="G30" s="62">
        <v>0</v>
      </c>
      <c r="H30" s="62">
        <v>0</v>
      </c>
      <c r="I30" s="62">
        <v>0</v>
      </c>
      <c r="J30" s="62">
        <v>0</v>
      </c>
      <c r="K30" s="62">
        <v>0</v>
      </c>
      <c r="L30" s="62">
        <v>0</v>
      </c>
      <c r="M30" s="62">
        <f t="shared" si="3"/>
        <v>0</v>
      </c>
      <c r="N30" s="62">
        <f t="shared" si="4"/>
        <v>0</v>
      </c>
      <c r="O30" s="62">
        <v>0</v>
      </c>
      <c r="P30" s="62">
        <v>0</v>
      </c>
      <c r="Q30" s="62">
        <v>4</v>
      </c>
      <c r="R30" s="62">
        <v>126.94</v>
      </c>
      <c r="S30" s="62">
        <v>178</v>
      </c>
      <c r="T30" s="62">
        <v>227.22</v>
      </c>
      <c r="U30" s="62">
        <v>0</v>
      </c>
      <c r="V30" s="62">
        <v>0</v>
      </c>
      <c r="W30" s="62">
        <f t="shared" si="6"/>
        <v>182</v>
      </c>
      <c r="X30" s="62">
        <f t="shared" si="7"/>
        <v>354.15999999999997</v>
      </c>
      <c r="Y30" s="63">
        <f t="shared" si="2"/>
        <v>313.4159292035398</v>
      </c>
    </row>
    <row r="31" spans="1:29">
      <c r="A31" s="48">
        <v>25</v>
      </c>
      <c r="B31" s="49" t="s">
        <v>48</v>
      </c>
      <c r="C31" s="62">
        <v>14</v>
      </c>
      <c r="D31" s="62">
        <v>106</v>
      </c>
      <c r="E31" s="62">
        <v>0</v>
      </c>
      <c r="F31" s="62">
        <v>0</v>
      </c>
      <c r="G31" s="62">
        <v>0</v>
      </c>
      <c r="H31" s="62">
        <v>0</v>
      </c>
      <c r="I31" s="62">
        <v>0</v>
      </c>
      <c r="J31" s="62">
        <v>0</v>
      </c>
      <c r="K31" s="62">
        <v>1</v>
      </c>
      <c r="L31" s="62">
        <v>100</v>
      </c>
      <c r="M31" s="62">
        <f t="shared" si="3"/>
        <v>1</v>
      </c>
      <c r="N31" s="62">
        <f t="shared" si="4"/>
        <v>100</v>
      </c>
      <c r="O31" s="62">
        <v>1</v>
      </c>
      <c r="P31" s="62">
        <v>27.77</v>
      </c>
      <c r="Q31" s="62">
        <v>1</v>
      </c>
      <c r="R31" s="62">
        <v>12.82</v>
      </c>
      <c r="S31" s="62">
        <v>142</v>
      </c>
      <c r="T31" s="62">
        <v>74.75</v>
      </c>
      <c r="U31" s="62">
        <v>11</v>
      </c>
      <c r="V31" s="62">
        <v>171.18</v>
      </c>
      <c r="W31" s="62">
        <f t="shared" si="6"/>
        <v>156</v>
      </c>
      <c r="X31" s="62">
        <f t="shared" si="7"/>
        <v>386.52</v>
      </c>
      <c r="Y31" s="63">
        <f t="shared" si="2"/>
        <v>364.64150943396226</v>
      </c>
    </row>
    <row r="32" spans="1:29">
      <c r="A32" s="48">
        <v>26</v>
      </c>
      <c r="B32" s="49" t="s">
        <v>194</v>
      </c>
      <c r="C32" s="62">
        <v>30</v>
      </c>
      <c r="D32" s="62">
        <v>127</v>
      </c>
      <c r="E32" s="62">
        <v>10</v>
      </c>
      <c r="F32" s="62">
        <v>19</v>
      </c>
      <c r="G32" s="62">
        <v>1</v>
      </c>
      <c r="H32" s="62">
        <v>4</v>
      </c>
      <c r="I32" s="62">
        <v>2</v>
      </c>
      <c r="J32" s="62">
        <v>22</v>
      </c>
      <c r="K32" s="62">
        <v>0</v>
      </c>
      <c r="L32" s="62">
        <v>0</v>
      </c>
      <c r="M32" s="62">
        <f t="shared" si="3"/>
        <v>3</v>
      </c>
      <c r="N32" s="62">
        <f t="shared" si="4"/>
        <v>26</v>
      </c>
      <c r="O32" s="62">
        <v>1</v>
      </c>
      <c r="P32" s="62">
        <v>2</v>
      </c>
      <c r="Q32" s="62">
        <v>65</v>
      </c>
      <c r="R32" s="62">
        <v>1221</v>
      </c>
      <c r="S32" s="62">
        <v>0</v>
      </c>
      <c r="T32" s="62">
        <v>0</v>
      </c>
      <c r="U32" s="62">
        <v>531</v>
      </c>
      <c r="V32" s="62">
        <v>5652</v>
      </c>
      <c r="W32" s="62">
        <f t="shared" si="6"/>
        <v>610</v>
      </c>
      <c r="X32" s="62">
        <f t="shared" si="7"/>
        <v>6920</v>
      </c>
      <c r="Y32" s="63">
        <f t="shared" si="2"/>
        <v>5448.8188976377951</v>
      </c>
    </row>
    <row r="33" spans="1:25">
      <c r="A33" s="48">
        <v>27</v>
      </c>
      <c r="B33" s="49" t="s">
        <v>195</v>
      </c>
      <c r="C33" s="62">
        <v>9</v>
      </c>
      <c r="D33" s="62">
        <v>71</v>
      </c>
      <c r="E33" s="62">
        <v>0</v>
      </c>
      <c r="F33" s="62">
        <v>0</v>
      </c>
      <c r="G33" s="62">
        <v>0</v>
      </c>
      <c r="H33" s="62">
        <v>0</v>
      </c>
      <c r="I33" s="62">
        <v>0</v>
      </c>
      <c r="J33" s="62">
        <v>0</v>
      </c>
      <c r="K33" s="62">
        <v>0</v>
      </c>
      <c r="L33" s="62">
        <v>0</v>
      </c>
      <c r="M33" s="62">
        <f t="shared" si="3"/>
        <v>0</v>
      </c>
      <c r="N33" s="62">
        <f t="shared" si="4"/>
        <v>0</v>
      </c>
      <c r="O33" s="62">
        <v>0</v>
      </c>
      <c r="P33" s="62">
        <v>0</v>
      </c>
      <c r="Q33" s="62">
        <v>0</v>
      </c>
      <c r="R33" s="62">
        <v>0</v>
      </c>
      <c r="S33" s="62">
        <v>0</v>
      </c>
      <c r="T33" s="62">
        <v>0</v>
      </c>
      <c r="U33" s="62">
        <v>56</v>
      </c>
      <c r="V33" s="62">
        <v>76.45</v>
      </c>
      <c r="W33" s="62">
        <f t="shared" si="6"/>
        <v>56</v>
      </c>
      <c r="X33" s="62">
        <f t="shared" si="7"/>
        <v>76.45</v>
      </c>
      <c r="Y33" s="63">
        <f t="shared" si="2"/>
        <v>107.67605633802818</v>
      </c>
    </row>
    <row r="34" spans="1:25">
      <c r="A34" s="48">
        <v>28</v>
      </c>
      <c r="B34" s="49" t="s">
        <v>196</v>
      </c>
      <c r="C34" s="62">
        <v>334</v>
      </c>
      <c r="D34" s="62">
        <v>1385</v>
      </c>
      <c r="E34" s="62">
        <v>0</v>
      </c>
      <c r="F34" s="62">
        <v>0</v>
      </c>
      <c r="G34" s="62">
        <v>0</v>
      </c>
      <c r="H34" s="62">
        <v>0</v>
      </c>
      <c r="I34" s="62">
        <v>0</v>
      </c>
      <c r="J34" s="62">
        <v>0</v>
      </c>
      <c r="K34" s="62">
        <v>0</v>
      </c>
      <c r="L34" s="62">
        <v>0</v>
      </c>
      <c r="M34" s="62">
        <f t="shared" si="3"/>
        <v>0</v>
      </c>
      <c r="N34" s="62">
        <f t="shared" si="4"/>
        <v>0</v>
      </c>
      <c r="O34" s="62">
        <v>1</v>
      </c>
      <c r="P34" s="62">
        <v>7</v>
      </c>
      <c r="Q34" s="62">
        <v>36</v>
      </c>
      <c r="R34" s="62">
        <v>892</v>
      </c>
      <c r="S34" s="62">
        <v>14</v>
      </c>
      <c r="T34" s="62">
        <v>42</v>
      </c>
      <c r="U34" s="62">
        <v>3199</v>
      </c>
      <c r="V34" s="62">
        <v>8339</v>
      </c>
      <c r="W34" s="62">
        <f t="shared" si="6"/>
        <v>3250</v>
      </c>
      <c r="X34" s="62">
        <f t="shared" si="7"/>
        <v>9280</v>
      </c>
      <c r="Y34" s="63">
        <f t="shared" si="2"/>
        <v>670.03610108303246</v>
      </c>
    </row>
    <row r="35" spans="1:25">
      <c r="A35" s="48">
        <v>29</v>
      </c>
      <c r="B35" s="49" t="s">
        <v>68</v>
      </c>
      <c r="C35" s="62">
        <v>5608</v>
      </c>
      <c r="D35" s="62">
        <v>30358</v>
      </c>
      <c r="E35" s="62">
        <v>0</v>
      </c>
      <c r="F35" s="62">
        <v>0</v>
      </c>
      <c r="G35" s="62">
        <v>0</v>
      </c>
      <c r="H35" s="62">
        <v>0</v>
      </c>
      <c r="I35" s="62">
        <v>0</v>
      </c>
      <c r="J35" s="62">
        <v>0</v>
      </c>
      <c r="K35" s="62">
        <v>0</v>
      </c>
      <c r="L35" s="62">
        <v>0</v>
      </c>
      <c r="M35" s="62">
        <f t="shared" si="3"/>
        <v>0</v>
      </c>
      <c r="N35" s="62">
        <f t="shared" si="4"/>
        <v>0</v>
      </c>
      <c r="O35" s="62">
        <v>44</v>
      </c>
      <c r="P35" s="62">
        <v>72.900000000000006</v>
      </c>
      <c r="Q35" s="62">
        <v>0</v>
      </c>
      <c r="R35" s="62">
        <v>0</v>
      </c>
      <c r="S35" s="62">
        <v>20004</v>
      </c>
      <c r="T35" s="62">
        <v>68033.259999999995</v>
      </c>
      <c r="U35" s="62">
        <v>91379</v>
      </c>
      <c r="V35" s="62">
        <v>699617.65</v>
      </c>
      <c r="W35" s="62">
        <f t="shared" si="6"/>
        <v>111427</v>
      </c>
      <c r="X35" s="62">
        <f t="shared" si="7"/>
        <v>767723.81</v>
      </c>
      <c r="Y35" s="63">
        <f t="shared" si="2"/>
        <v>2528.9011463205743</v>
      </c>
    </row>
    <row r="36" spans="1:25">
      <c r="A36" s="48">
        <v>30</v>
      </c>
      <c r="B36" s="49" t="s">
        <v>69</v>
      </c>
      <c r="C36" s="62">
        <v>6641</v>
      </c>
      <c r="D36" s="62">
        <v>30569</v>
      </c>
      <c r="E36" s="62">
        <v>0</v>
      </c>
      <c r="F36" s="62">
        <v>0</v>
      </c>
      <c r="G36" s="62">
        <v>11</v>
      </c>
      <c r="H36" s="62">
        <v>392</v>
      </c>
      <c r="I36" s="62">
        <v>6</v>
      </c>
      <c r="J36" s="62">
        <v>34</v>
      </c>
      <c r="K36" s="62">
        <v>2</v>
      </c>
      <c r="L36" s="62">
        <v>26</v>
      </c>
      <c r="M36" s="62">
        <f t="shared" si="3"/>
        <v>19</v>
      </c>
      <c r="N36" s="62">
        <f t="shared" si="4"/>
        <v>452</v>
      </c>
      <c r="O36" s="62">
        <v>0</v>
      </c>
      <c r="P36" s="62">
        <v>0</v>
      </c>
      <c r="Q36" s="62">
        <v>1147</v>
      </c>
      <c r="R36" s="62">
        <v>35389</v>
      </c>
      <c r="S36" s="62">
        <v>0</v>
      </c>
      <c r="T36" s="62">
        <v>0</v>
      </c>
      <c r="U36" s="62">
        <v>64357</v>
      </c>
      <c r="V36" s="62">
        <v>415895</v>
      </c>
      <c r="W36" s="62">
        <f t="shared" si="6"/>
        <v>65523</v>
      </c>
      <c r="X36" s="62">
        <f t="shared" si="7"/>
        <v>451736</v>
      </c>
      <c r="Y36" s="63">
        <f t="shared" si="2"/>
        <v>1477.7585135267755</v>
      </c>
    </row>
    <row r="37" spans="1:25">
      <c r="A37" s="48">
        <v>31</v>
      </c>
      <c r="B37" s="49" t="s">
        <v>197</v>
      </c>
      <c r="C37" s="62">
        <v>21</v>
      </c>
      <c r="D37" s="62">
        <v>54</v>
      </c>
      <c r="E37" s="62">
        <v>0</v>
      </c>
      <c r="F37" s="62">
        <v>0</v>
      </c>
      <c r="G37" s="62">
        <v>0</v>
      </c>
      <c r="H37" s="62">
        <v>0</v>
      </c>
      <c r="I37" s="62">
        <v>0</v>
      </c>
      <c r="J37" s="62">
        <v>0</v>
      </c>
      <c r="K37" s="62">
        <v>0</v>
      </c>
      <c r="L37" s="62">
        <v>0</v>
      </c>
      <c r="M37" s="62">
        <f t="shared" si="3"/>
        <v>0</v>
      </c>
      <c r="N37" s="62">
        <f t="shared" si="4"/>
        <v>0</v>
      </c>
      <c r="O37" s="62">
        <v>0</v>
      </c>
      <c r="P37" s="62">
        <v>0</v>
      </c>
      <c r="Q37" s="62">
        <v>0</v>
      </c>
      <c r="R37" s="62">
        <v>0</v>
      </c>
      <c r="S37" s="62">
        <v>5</v>
      </c>
      <c r="T37" s="62">
        <v>15</v>
      </c>
      <c r="U37" s="62">
        <v>6206</v>
      </c>
      <c r="V37" s="62">
        <v>2844.02</v>
      </c>
      <c r="W37" s="62">
        <f t="shared" si="6"/>
        <v>6211</v>
      </c>
      <c r="X37" s="62">
        <f t="shared" si="7"/>
        <v>2859.02</v>
      </c>
      <c r="Y37" s="63">
        <f t="shared" si="2"/>
        <v>5294.4814814814818</v>
      </c>
    </row>
    <row r="38" spans="1:25">
      <c r="A38" s="48">
        <v>32</v>
      </c>
      <c r="B38" s="49" t="s">
        <v>198</v>
      </c>
      <c r="C38" s="62">
        <v>616</v>
      </c>
      <c r="D38" s="62">
        <v>2609</v>
      </c>
      <c r="E38" s="62">
        <v>0</v>
      </c>
      <c r="F38" s="62">
        <v>0</v>
      </c>
      <c r="G38" s="62">
        <v>1</v>
      </c>
      <c r="H38" s="62">
        <v>0.2</v>
      </c>
      <c r="I38" s="62">
        <v>0</v>
      </c>
      <c r="J38" s="62">
        <v>0</v>
      </c>
      <c r="K38" s="62">
        <v>22</v>
      </c>
      <c r="L38" s="62">
        <v>1777.49</v>
      </c>
      <c r="M38" s="62">
        <f t="shared" si="3"/>
        <v>23</v>
      </c>
      <c r="N38" s="62">
        <f t="shared" si="4"/>
        <v>1777.69</v>
      </c>
      <c r="O38" s="62">
        <v>0</v>
      </c>
      <c r="P38" s="62">
        <v>0</v>
      </c>
      <c r="Q38" s="62">
        <v>0</v>
      </c>
      <c r="R38" s="62">
        <v>0</v>
      </c>
      <c r="S38" s="62">
        <v>0</v>
      </c>
      <c r="T38" s="62">
        <v>0</v>
      </c>
      <c r="U38" s="62">
        <v>10481</v>
      </c>
      <c r="V38" s="62">
        <v>40412.449999999997</v>
      </c>
      <c r="W38" s="62">
        <f t="shared" si="6"/>
        <v>10504</v>
      </c>
      <c r="X38" s="62">
        <f t="shared" si="7"/>
        <v>42190.14</v>
      </c>
      <c r="Y38" s="63">
        <f t="shared" ref="Y38:Y59" si="8">X38*100/D38</f>
        <v>1617.1000383288617</v>
      </c>
    </row>
    <row r="39" spans="1:25">
      <c r="A39" s="48">
        <v>33</v>
      </c>
      <c r="B39" s="49" t="s">
        <v>199</v>
      </c>
      <c r="C39" s="62">
        <v>23</v>
      </c>
      <c r="D39" s="62">
        <v>175</v>
      </c>
      <c r="E39" s="62">
        <v>0</v>
      </c>
      <c r="F39" s="62">
        <v>0</v>
      </c>
      <c r="G39" s="62">
        <v>0</v>
      </c>
      <c r="H39" s="62">
        <v>0</v>
      </c>
      <c r="I39" s="62">
        <v>0</v>
      </c>
      <c r="J39" s="62">
        <v>0</v>
      </c>
      <c r="K39" s="62">
        <v>0</v>
      </c>
      <c r="L39" s="62">
        <v>0</v>
      </c>
      <c r="M39" s="62">
        <f t="shared" si="3"/>
        <v>0</v>
      </c>
      <c r="N39" s="62">
        <f t="shared" si="4"/>
        <v>0</v>
      </c>
      <c r="O39" s="62">
        <v>0</v>
      </c>
      <c r="P39" s="62">
        <v>0</v>
      </c>
      <c r="Q39" s="62">
        <v>0</v>
      </c>
      <c r="R39" s="62">
        <v>0</v>
      </c>
      <c r="S39" s="62">
        <v>25</v>
      </c>
      <c r="T39" s="62">
        <v>30</v>
      </c>
      <c r="U39" s="62">
        <v>12</v>
      </c>
      <c r="V39" s="62">
        <v>42</v>
      </c>
      <c r="W39" s="62">
        <f t="shared" si="6"/>
        <v>37</v>
      </c>
      <c r="X39" s="62">
        <f t="shared" si="7"/>
        <v>72</v>
      </c>
      <c r="Y39" s="63">
        <f t="shared" si="8"/>
        <v>41.142857142857146</v>
      </c>
    </row>
    <row r="40" spans="1:25">
      <c r="A40" s="48">
        <v>34</v>
      </c>
      <c r="B40" s="49" t="s">
        <v>200</v>
      </c>
      <c r="C40" s="62">
        <v>13</v>
      </c>
      <c r="D40" s="62">
        <v>94</v>
      </c>
      <c r="E40" s="62">
        <v>0</v>
      </c>
      <c r="F40" s="62">
        <v>0</v>
      </c>
      <c r="G40" s="62">
        <v>0</v>
      </c>
      <c r="H40" s="62">
        <v>0</v>
      </c>
      <c r="I40" s="62">
        <v>0</v>
      </c>
      <c r="J40" s="62">
        <v>0</v>
      </c>
      <c r="K40" s="62">
        <v>0</v>
      </c>
      <c r="L40" s="62">
        <v>0</v>
      </c>
      <c r="M40" s="62">
        <f t="shared" si="3"/>
        <v>0</v>
      </c>
      <c r="N40" s="62">
        <f t="shared" si="4"/>
        <v>0</v>
      </c>
      <c r="O40" s="62">
        <v>0</v>
      </c>
      <c r="P40" s="62">
        <v>0</v>
      </c>
      <c r="Q40" s="62">
        <v>0</v>
      </c>
      <c r="R40" s="62">
        <v>0</v>
      </c>
      <c r="S40" s="62">
        <v>0</v>
      </c>
      <c r="T40" s="62">
        <v>0</v>
      </c>
      <c r="U40" s="62">
        <v>87</v>
      </c>
      <c r="V40" s="62">
        <v>1880.8</v>
      </c>
      <c r="W40" s="62">
        <f t="shared" si="6"/>
        <v>87</v>
      </c>
      <c r="X40" s="62">
        <f t="shared" si="7"/>
        <v>1880.8</v>
      </c>
      <c r="Y40" s="63">
        <f t="shared" si="8"/>
        <v>2000.8510638297873</v>
      </c>
    </row>
    <row r="41" spans="1:25">
      <c r="A41" s="48">
        <v>35</v>
      </c>
      <c r="B41" s="49" t="s">
        <v>201</v>
      </c>
      <c r="C41" s="62">
        <v>80</v>
      </c>
      <c r="D41" s="62">
        <v>601</v>
      </c>
      <c r="E41" s="62">
        <v>0</v>
      </c>
      <c r="F41" s="62">
        <v>0</v>
      </c>
      <c r="G41" s="62">
        <v>0</v>
      </c>
      <c r="H41" s="62">
        <v>0</v>
      </c>
      <c r="I41" s="62">
        <v>0</v>
      </c>
      <c r="J41" s="62">
        <v>0</v>
      </c>
      <c r="K41" s="62">
        <v>0</v>
      </c>
      <c r="L41" s="62">
        <v>0</v>
      </c>
      <c r="M41" s="62">
        <f t="shared" si="3"/>
        <v>0</v>
      </c>
      <c r="N41" s="62">
        <f t="shared" si="4"/>
        <v>0</v>
      </c>
      <c r="O41" s="62">
        <v>0</v>
      </c>
      <c r="P41" s="62">
        <v>0</v>
      </c>
      <c r="Q41" s="62">
        <v>0</v>
      </c>
      <c r="R41" s="62">
        <v>0</v>
      </c>
      <c r="S41" s="62">
        <v>0</v>
      </c>
      <c r="T41" s="62">
        <v>0</v>
      </c>
      <c r="U41" s="62">
        <v>0</v>
      </c>
      <c r="V41" s="62">
        <v>0</v>
      </c>
      <c r="W41" s="62">
        <f t="shared" si="6"/>
        <v>0</v>
      </c>
      <c r="X41" s="62">
        <f t="shared" si="7"/>
        <v>0</v>
      </c>
      <c r="Y41" s="63">
        <f t="shared" si="8"/>
        <v>0</v>
      </c>
    </row>
    <row r="42" spans="1:25">
      <c r="A42" s="48">
        <v>36</v>
      </c>
      <c r="B42" s="49" t="s">
        <v>70</v>
      </c>
      <c r="C42" s="62">
        <v>155</v>
      </c>
      <c r="D42" s="62">
        <v>795</v>
      </c>
      <c r="E42" s="62">
        <v>0</v>
      </c>
      <c r="F42" s="62">
        <v>0</v>
      </c>
      <c r="G42" s="62">
        <v>0</v>
      </c>
      <c r="H42" s="62">
        <v>0</v>
      </c>
      <c r="I42" s="62">
        <v>0</v>
      </c>
      <c r="J42" s="62">
        <v>0</v>
      </c>
      <c r="K42" s="62">
        <v>0</v>
      </c>
      <c r="L42" s="62">
        <v>0</v>
      </c>
      <c r="M42" s="62">
        <f t="shared" si="3"/>
        <v>0</v>
      </c>
      <c r="N42" s="62">
        <f t="shared" si="4"/>
        <v>0</v>
      </c>
      <c r="O42" s="62">
        <v>0</v>
      </c>
      <c r="P42" s="62">
        <v>0</v>
      </c>
      <c r="Q42" s="62">
        <v>0</v>
      </c>
      <c r="R42" s="62">
        <v>0</v>
      </c>
      <c r="S42" s="62">
        <v>0</v>
      </c>
      <c r="T42" s="62">
        <v>0</v>
      </c>
      <c r="U42" s="62">
        <v>3570</v>
      </c>
      <c r="V42" s="62">
        <v>169261.31</v>
      </c>
      <c r="W42" s="62">
        <f t="shared" si="6"/>
        <v>3570</v>
      </c>
      <c r="X42" s="62">
        <f t="shared" si="7"/>
        <v>169261.31</v>
      </c>
      <c r="Y42" s="63">
        <f t="shared" si="8"/>
        <v>21290.730817610063</v>
      </c>
    </row>
    <row r="43" spans="1:25">
      <c r="A43" s="48">
        <v>37</v>
      </c>
      <c r="B43" s="49" t="s">
        <v>202</v>
      </c>
      <c r="C43" s="62">
        <v>37</v>
      </c>
      <c r="D43" s="62">
        <v>254</v>
      </c>
      <c r="E43" s="62">
        <v>0</v>
      </c>
      <c r="F43" s="62">
        <v>0</v>
      </c>
      <c r="G43" s="62">
        <v>0</v>
      </c>
      <c r="H43" s="62">
        <v>0</v>
      </c>
      <c r="I43" s="62">
        <v>0</v>
      </c>
      <c r="J43" s="62">
        <v>0</v>
      </c>
      <c r="K43" s="62">
        <v>0</v>
      </c>
      <c r="L43" s="62">
        <v>0</v>
      </c>
      <c r="M43" s="62">
        <f t="shared" si="3"/>
        <v>0</v>
      </c>
      <c r="N43" s="62">
        <f t="shared" si="4"/>
        <v>0</v>
      </c>
      <c r="O43" s="62">
        <v>0</v>
      </c>
      <c r="P43" s="62">
        <v>0</v>
      </c>
      <c r="Q43" s="62">
        <v>0</v>
      </c>
      <c r="R43" s="62">
        <v>0</v>
      </c>
      <c r="S43" s="62">
        <v>0</v>
      </c>
      <c r="T43" s="62">
        <v>0</v>
      </c>
      <c r="U43" s="62">
        <v>0</v>
      </c>
      <c r="V43" s="62">
        <v>0</v>
      </c>
      <c r="W43" s="62">
        <f t="shared" si="6"/>
        <v>0</v>
      </c>
      <c r="X43" s="62">
        <f t="shared" si="7"/>
        <v>0</v>
      </c>
      <c r="Y43" s="63">
        <f t="shared" si="8"/>
        <v>0</v>
      </c>
    </row>
    <row r="44" spans="1:25">
      <c r="A44" s="48">
        <v>38</v>
      </c>
      <c r="B44" s="49" t="s">
        <v>203</v>
      </c>
      <c r="C44" s="62">
        <v>67</v>
      </c>
      <c r="D44" s="62">
        <v>241</v>
      </c>
      <c r="E44" s="62">
        <v>36</v>
      </c>
      <c r="F44" s="62">
        <v>125</v>
      </c>
      <c r="G44" s="62">
        <v>0</v>
      </c>
      <c r="H44" s="62">
        <v>0</v>
      </c>
      <c r="I44" s="62">
        <v>0</v>
      </c>
      <c r="J44" s="62">
        <v>0</v>
      </c>
      <c r="K44" s="62">
        <v>1</v>
      </c>
      <c r="L44" s="62">
        <v>1500</v>
      </c>
      <c r="M44" s="62">
        <f t="shared" si="3"/>
        <v>1</v>
      </c>
      <c r="N44" s="62">
        <f t="shared" si="4"/>
        <v>1500</v>
      </c>
      <c r="O44" s="62">
        <v>0</v>
      </c>
      <c r="P44" s="62">
        <v>0</v>
      </c>
      <c r="Q44" s="62">
        <v>6</v>
      </c>
      <c r="R44" s="62">
        <v>168</v>
      </c>
      <c r="S44" s="62">
        <v>248</v>
      </c>
      <c r="T44" s="62">
        <v>681</v>
      </c>
      <c r="U44" s="62">
        <v>373</v>
      </c>
      <c r="V44" s="62">
        <v>21458</v>
      </c>
      <c r="W44" s="62">
        <f t="shared" si="6"/>
        <v>664</v>
      </c>
      <c r="X44" s="62">
        <f t="shared" si="7"/>
        <v>23932</v>
      </c>
      <c r="Y44" s="63">
        <f t="shared" si="8"/>
        <v>9930.2904564315359</v>
      </c>
    </row>
    <row r="45" spans="1:25">
      <c r="A45" s="48">
        <v>39</v>
      </c>
      <c r="B45" s="49" t="s">
        <v>204</v>
      </c>
      <c r="C45" s="62">
        <v>20</v>
      </c>
      <c r="D45" s="62">
        <v>146</v>
      </c>
      <c r="E45" s="62">
        <v>5</v>
      </c>
      <c r="F45" s="62">
        <v>25</v>
      </c>
      <c r="G45" s="62">
        <v>3</v>
      </c>
      <c r="H45" s="62">
        <v>12</v>
      </c>
      <c r="I45" s="62">
        <v>4</v>
      </c>
      <c r="J45" s="62">
        <v>15</v>
      </c>
      <c r="K45" s="62">
        <v>5</v>
      </c>
      <c r="L45" s="62">
        <v>25</v>
      </c>
      <c r="M45" s="62">
        <f t="shared" si="3"/>
        <v>12</v>
      </c>
      <c r="N45" s="62">
        <f t="shared" si="4"/>
        <v>52</v>
      </c>
      <c r="O45" s="62">
        <v>2</v>
      </c>
      <c r="P45" s="62">
        <v>5</v>
      </c>
      <c r="Q45" s="62">
        <v>7</v>
      </c>
      <c r="R45" s="62">
        <v>50</v>
      </c>
      <c r="S45" s="62">
        <v>0</v>
      </c>
      <c r="T45" s="62">
        <v>0</v>
      </c>
      <c r="U45" s="62">
        <v>0</v>
      </c>
      <c r="V45" s="62">
        <v>0</v>
      </c>
      <c r="W45" s="62">
        <f t="shared" si="6"/>
        <v>26</v>
      </c>
      <c r="X45" s="62">
        <f t="shared" si="7"/>
        <v>132</v>
      </c>
      <c r="Y45" s="63">
        <f t="shared" si="8"/>
        <v>90.410958904109592</v>
      </c>
    </row>
    <row r="46" spans="1:25">
      <c r="A46" s="48">
        <v>40</v>
      </c>
      <c r="B46" s="49" t="s">
        <v>74</v>
      </c>
      <c r="C46" s="62">
        <v>0</v>
      </c>
      <c r="D46" s="62">
        <v>0</v>
      </c>
      <c r="E46" s="62">
        <v>0</v>
      </c>
      <c r="F46" s="62">
        <v>0</v>
      </c>
      <c r="G46" s="62">
        <v>0</v>
      </c>
      <c r="H46" s="62">
        <v>0</v>
      </c>
      <c r="I46" s="62">
        <v>0</v>
      </c>
      <c r="J46" s="62">
        <v>0</v>
      </c>
      <c r="K46" s="62">
        <v>0</v>
      </c>
      <c r="L46" s="62">
        <v>0</v>
      </c>
      <c r="M46" s="62">
        <f t="shared" si="3"/>
        <v>0</v>
      </c>
      <c r="N46" s="62">
        <f t="shared" si="4"/>
        <v>0</v>
      </c>
      <c r="O46" s="62">
        <v>0</v>
      </c>
      <c r="P46" s="62">
        <v>0</v>
      </c>
      <c r="Q46" s="62">
        <v>0</v>
      </c>
      <c r="R46" s="62">
        <v>0</v>
      </c>
      <c r="S46" s="62">
        <v>0</v>
      </c>
      <c r="T46" s="62">
        <v>0</v>
      </c>
      <c r="U46" s="62">
        <v>0</v>
      </c>
      <c r="V46" s="62">
        <v>0</v>
      </c>
      <c r="W46" s="62">
        <f t="shared" si="6"/>
        <v>0</v>
      </c>
      <c r="X46" s="62">
        <f t="shared" si="7"/>
        <v>0</v>
      </c>
      <c r="Y46" s="63" t="e">
        <f t="shared" si="8"/>
        <v>#DIV/0!</v>
      </c>
    </row>
    <row r="47" spans="1:25">
      <c r="A47" s="48">
        <v>41</v>
      </c>
      <c r="B47" s="49" t="s">
        <v>205</v>
      </c>
      <c r="C47" s="62">
        <v>4</v>
      </c>
      <c r="D47" s="62">
        <v>11</v>
      </c>
      <c r="E47" s="62">
        <v>0</v>
      </c>
      <c r="F47" s="62">
        <v>0</v>
      </c>
      <c r="G47" s="62">
        <v>0</v>
      </c>
      <c r="H47" s="62">
        <v>0</v>
      </c>
      <c r="I47" s="62">
        <v>0</v>
      </c>
      <c r="J47" s="62">
        <v>0</v>
      </c>
      <c r="K47" s="62">
        <v>0</v>
      </c>
      <c r="L47" s="62">
        <v>0</v>
      </c>
      <c r="M47" s="62">
        <f t="shared" si="3"/>
        <v>0</v>
      </c>
      <c r="N47" s="62">
        <f t="shared" si="4"/>
        <v>0</v>
      </c>
      <c r="O47" s="62">
        <v>0</v>
      </c>
      <c r="P47" s="62">
        <v>0</v>
      </c>
      <c r="Q47" s="62">
        <v>0</v>
      </c>
      <c r="R47" s="62">
        <v>0</v>
      </c>
      <c r="S47" s="62">
        <v>0</v>
      </c>
      <c r="T47" s="62">
        <v>0</v>
      </c>
      <c r="U47" s="62">
        <v>0</v>
      </c>
      <c r="V47" s="62">
        <v>0</v>
      </c>
      <c r="W47" s="62">
        <f t="shared" si="6"/>
        <v>0</v>
      </c>
      <c r="X47" s="62">
        <f t="shared" si="7"/>
        <v>0</v>
      </c>
      <c r="Y47" s="63">
        <f t="shared" si="8"/>
        <v>0</v>
      </c>
    </row>
    <row r="48" spans="1:25">
      <c r="A48" s="48">
        <v>42</v>
      </c>
      <c r="B48" s="49" t="s">
        <v>73</v>
      </c>
      <c r="C48" s="62">
        <v>740</v>
      </c>
      <c r="D48" s="62">
        <v>2690</v>
      </c>
      <c r="E48" s="62">
        <v>0</v>
      </c>
      <c r="F48" s="62">
        <v>0</v>
      </c>
      <c r="G48" s="62">
        <v>0</v>
      </c>
      <c r="H48" s="62">
        <v>0</v>
      </c>
      <c r="I48" s="62">
        <v>1</v>
      </c>
      <c r="J48" s="62">
        <v>250</v>
      </c>
      <c r="K48" s="62">
        <v>0</v>
      </c>
      <c r="L48" s="62">
        <v>0</v>
      </c>
      <c r="M48" s="62">
        <f t="shared" si="3"/>
        <v>1</v>
      </c>
      <c r="N48" s="62">
        <f t="shared" si="4"/>
        <v>250</v>
      </c>
      <c r="O48" s="62">
        <v>0</v>
      </c>
      <c r="P48" s="62">
        <v>0</v>
      </c>
      <c r="Q48" s="62">
        <v>39</v>
      </c>
      <c r="R48" s="62">
        <v>616</v>
      </c>
      <c r="S48" s="62">
        <v>609</v>
      </c>
      <c r="T48" s="62">
        <v>2034</v>
      </c>
      <c r="U48" s="62">
        <v>749</v>
      </c>
      <c r="V48" s="62">
        <v>25264</v>
      </c>
      <c r="W48" s="62">
        <f t="shared" si="6"/>
        <v>1398</v>
      </c>
      <c r="X48" s="62">
        <f t="shared" si="7"/>
        <v>28164</v>
      </c>
      <c r="Y48" s="63">
        <f t="shared" si="8"/>
        <v>1046.9888475836431</v>
      </c>
    </row>
    <row r="49" spans="1:29" s="66" customFormat="1">
      <c r="A49" s="376"/>
      <c r="B49" s="152" t="s">
        <v>297</v>
      </c>
      <c r="C49" s="65">
        <f>SUM(C28:C48)</f>
        <v>16822</v>
      </c>
      <c r="D49" s="65">
        <f t="shared" ref="D49:V49" si="9">SUM(D28:D48)</f>
        <v>80811</v>
      </c>
      <c r="E49" s="65">
        <f t="shared" si="9"/>
        <v>178</v>
      </c>
      <c r="F49" s="65">
        <f t="shared" si="9"/>
        <v>2241.7399999999998</v>
      </c>
      <c r="G49" s="65">
        <f t="shared" si="9"/>
        <v>192</v>
      </c>
      <c r="H49" s="65">
        <f t="shared" si="9"/>
        <v>1992.89</v>
      </c>
      <c r="I49" s="65">
        <f t="shared" si="9"/>
        <v>36</v>
      </c>
      <c r="J49" s="65">
        <f t="shared" si="9"/>
        <v>614.72</v>
      </c>
      <c r="K49" s="65">
        <f t="shared" si="9"/>
        <v>82</v>
      </c>
      <c r="L49" s="65">
        <f t="shared" si="9"/>
        <v>4257.1399999999994</v>
      </c>
      <c r="M49" s="65">
        <f t="shared" si="9"/>
        <v>310</v>
      </c>
      <c r="N49" s="65">
        <f t="shared" si="9"/>
        <v>6864.75</v>
      </c>
      <c r="O49" s="65">
        <f t="shared" si="9"/>
        <v>50</v>
      </c>
      <c r="P49" s="65">
        <f t="shared" si="9"/>
        <v>118.42</v>
      </c>
      <c r="Q49" s="65">
        <f t="shared" si="9"/>
        <v>1697</v>
      </c>
      <c r="R49" s="65">
        <f t="shared" si="9"/>
        <v>51630.76</v>
      </c>
      <c r="S49" s="65">
        <f t="shared" si="9"/>
        <v>22462</v>
      </c>
      <c r="T49" s="65">
        <f t="shared" si="9"/>
        <v>88508.45</v>
      </c>
      <c r="U49" s="65">
        <f t="shared" si="9"/>
        <v>191357</v>
      </c>
      <c r="V49" s="65">
        <f t="shared" si="9"/>
        <v>1438184.4000000001</v>
      </c>
      <c r="W49" s="65">
        <f t="shared" ref="W49:X49" si="10">SUM(W28:W48)</f>
        <v>216054</v>
      </c>
      <c r="X49" s="65">
        <f t="shared" si="10"/>
        <v>1587548.52</v>
      </c>
      <c r="Y49" s="60">
        <f t="shared" si="8"/>
        <v>1964.520325203252</v>
      </c>
      <c r="AA49" s="70"/>
      <c r="AB49" s="70"/>
      <c r="AC49" s="69"/>
    </row>
    <row r="50" spans="1:29">
      <c r="A50" s="48">
        <v>43</v>
      </c>
      <c r="B50" s="49" t="s">
        <v>43</v>
      </c>
      <c r="C50" s="62">
        <v>4081</v>
      </c>
      <c r="D50" s="62">
        <v>7490</v>
      </c>
      <c r="E50" s="62">
        <v>0</v>
      </c>
      <c r="F50" s="62">
        <v>0</v>
      </c>
      <c r="G50" s="62">
        <v>0</v>
      </c>
      <c r="H50" s="62">
        <v>0</v>
      </c>
      <c r="I50" s="62">
        <v>0</v>
      </c>
      <c r="J50" s="62">
        <v>0</v>
      </c>
      <c r="K50" s="62">
        <v>0</v>
      </c>
      <c r="L50" s="62">
        <v>0</v>
      </c>
      <c r="M50" s="62">
        <f t="shared" si="3"/>
        <v>0</v>
      </c>
      <c r="N50" s="62">
        <f t="shared" si="4"/>
        <v>0</v>
      </c>
      <c r="O50" s="62">
        <v>0</v>
      </c>
      <c r="P50" s="62">
        <v>0</v>
      </c>
      <c r="Q50" s="62">
        <v>55</v>
      </c>
      <c r="R50" s="62">
        <v>1155.1500000000001</v>
      </c>
      <c r="S50" s="62">
        <v>1139</v>
      </c>
      <c r="T50" s="62">
        <v>2785.85</v>
      </c>
      <c r="U50" s="62">
        <v>3359</v>
      </c>
      <c r="V50" s="62">
        <v>24081.41</v>
      </c>
      <c r="W50" s="62">
        <f t="shared" ref="W50:X52" si="11">U50+S50+Q50+O50+M50+E50</f>
        <v>4553</v>
      </c>
      <c r="X50" s="62">
        <f t="shared" si="11"/>
        <v>28022.41</v>
      </c>
      <c r="Y50" s="63">
        <f t="shared" si="8"/>
        <v>374.13097463284379</v>
      </c>
    </row>
    <row r="51" spans="1:29">
      <c r="A51" s="48">
        <v>44</v>
      </c>
      <c r="B51" s="49" t="s">
        <v>206</v>
      </c>
      <c r="C51" s="62">
        <v>2991</v>
      </c>
      <c r="D51" s="62">
        <v>5784</v>
      </c>
      <c r="E51" s="62">
        <v>0</v>
      </c>
      <c r="F51" s="62">
        <v>0</v>
      </c>
      <c r="G51" s="62">
        <v>0</v>
      </c>
      <c r="H51" s="62">
        <v>0</v>
      </c>
      <c r="I51" s="62">
        <v>0</v>
      </c>
      <c r="J51" s="62">
        <v>0</v>
      </c>
      <c r="K51" s="62">
        <v>0</v>
      </c>
      <c r="L51" s="62">
        <v>0</v>
      </c>
      <c r="M51" s="62">
        <f t="shared" si="3"/>
        <v>0</v>
      </c>
      <c r="N51" s="62">
        <f t="shared" si="4"/>
        <v>0</v>
      </c>
      <c r="O51" s="62">
        <v>0</v>
      </c>
      <c r="P51" s="62">
        <v>0</v>
      </c>
      <c r="Q51" s="62">
        <v>0</v>
      </c>
      <c r="R51" s="62">
        <v>0</v>
      </c>
      <c r="S51" s="62">
        <v>1027</v>
      </c>
      <c r="T51" s="62">
        <v>2489</v>
      </c>
      <c r="U51" s="62">
        <v>41046</v>
      </c>
      <c r="V51" s="62">
        <v>27547</v>
      </c>
      <c r="W51" s="62">
        <f t="shared" si="11"/>
        <v>42073</v>
      </c>
      <c r="X51" s="62">
        <f t="shared" si="11"/>
        <v>30036</v>
      </c>
      <c r="Y51" s="63">
        <f t="shared" si="8"/>
        <v>519.2946058091286</v>
      </c>
    </row>
    <row r="52" spans="1:29">
      <c r="A52" s="48">
        <v>45</v>
      </c>
      <c r="B52" s="49" t="s">
        <v>49</v>
      </c>
      <c r="C52" s="62">
        <v>6154</v>
      </c>
      <c r="D52" s="62">
        <v>24462</v>
      </c>
      <c r="E52" s="62">
        <v>0</v>
      </c>
      <c r="F52" s="62">
        <v>0</v>
      </c>
      <c r="G52" s="62">
        <v>0</v>
      </c>
      <c r="H52" s="62">
        <v>0</v>
      </c>
      <c r="I52" s="62">
        <v>0</v>
      </c>
      <c r="J52" s="62">
        <v>0</v>
      </c>
      <c r="K52" s="62">
        <v>0</v>
      </c>
      <c r="L52" s="62">
        <v>0</v>
      </c>
      <c r="M52" s="62">
        <f t="shared" si="3"/>
        <v>0</v>
      </c>
      <c r="N52" s="62">
        <f t="shared" si="4"/>
        <v>0</v>
      </c>
      <c r="O52" s="62">
        <v>0</v>
      </c>
      <c r="P52" s="62">
        <v>0</v>
      </c>
      <c r="Q52" s="62">
        <v>59</v>
      </c>
      <c r="R52" s="62">
        <v>457.36</v>
      </c>
      <c r="S52" s="62">
        <v>449</v>
      </c>
      <c r="T52" s="62">
        <v>571.78</v>
      </c>
      <c r="U52" s="62">
        <v>1250</v>
      </c>
      <c r="V52" s="62">
        <v>18080.740000000002</v>
      </c>
      <c r="W52" s="62">
        <f t="shared" si="11"/>
        <v>1758</v>
      </c>
      <c r="X52" s="62">
        <f t="shared" si="11"/>
        <v>19109.88</v>
      </c>
      <c r="Y52" s="63">
        <f t="shared" si="8"/>
        <v>78.120676968359092</v>
      </c>
    </row>
    <row r="53" spans="1:29" s="66" customFormat="1">
      <c r="A53" s="376"/>
      <c r="B53" s="152" t="s">
        <v>307</v>
      </c>
      <c r="C53" s="65">
        <f>SUM(C50:C52)</f>
        <v>13226</v>
      </c>
      <c r="D53" s="65">
        <f t="shared" ref="D53:V53" si="12">SUM(D50:D52)</f>
        <v>37736</v>
      </c>
      <c r="E53" s="65">
        <f t="shared" si="12"/>
        <v>0</v>
      </c>
      <c r="F53" s="65">
        <f t="shared" si="12"/>
        <v>0</v>
      </c>
      <c r="G53" s="65">
        <f t="shared" si="12"/>
        <v>0</v>
      </c>
      <c r="H53" s="65">
        <f t="shared" si="12"/>
        <v>0</v>
      </c>
      <c r="I53" s="65">
        <f t="shared" si="12"/>
        <v>0</v>
      </c>
      <c r="J53" s="65">
        <f t="shared" si="12"/>
        <v>0</v>
      </c>
      <c r="K53" s="65">
        <f t="shared" si="12"/>
        <v>0</v>
      </c>
      <c r="L53" s="65">
        <f t="shared" si="12"/>
        <v>0</v>
      </c>
      <c r="M53" s="65">
        <f t="shared" si="12"/>
        <v>0</v>
      </c>
      <c r="N53" s="65">
        <f t="shared" si="12"/>
        <v>0</v>
      </c>
      <c r="O53" s="65">
        <f t="shared" si="12"/>
        <v>0</v>
      </c>
      <c r="P53" s="65">
        <f t="shared" si="12"/>
        <v>0</v>
      </c>
      <c r="Q53" s="65">
        <f t="shared" si="12"/>
        <v>114</v>
      </c>
      <c r="R53" s="65">
        <f t="shared" si="12"/>
        <v>1612.5100000000002</v>
      </c>
      <c r="S53" s="65">
        <f t="shared" si="12"/>
        <v>2615</v>
      </c>
      <c r="T53" s="65">
        <f t="shared" si="12"/>
        <v>5846.63</v>
      </c>
      <c r="U53" s="65">
        <f t="shared" si="12"/>
        <v>45655</v>
      </c>
      <c r="V53" s="65">
        <f t="shared" si="12"/>
        <v>69709.150000000009</v>
      </c>
      <c r="W53" s="65">
        <f t="shared" ref="W53:X53" si="13">SUM(W50:W52)</f>
        <v>48384</v>
      </c>
      <c r="X53" s="65">
        <f t="shared" si="13"/>
        <v>77168.290000000008</v>
      </c>
      <c r="Y53" s="60">
        <f t="shared" si="8"/>
        <v>204.49515051939795</v>
      </c>
      <c r="AA53" s="70"/>
      <c r="AB53" s="70"/>
      <c r="AC53" s="69"/>
    </row>
    <row r="54" spans="1:29">
      <c r="A54" s="48">
        <v>46</v>
      </c>
      <c r="B54" s="49" t="s">
        <v>298</v>
      </c>
      <c r="C54" s="62">
        <v>8</v>
      </c>
      <c r="D54" s="62">
        <v>23</v>
      </c>
      <c r="E54" s="62">
        <v>0</v>
      </c>
      <c r="F54" s="62">
        <v>0</v>
      </c>
      <c r="G54" s="62">
        <v>0</v>
      </c>
      <c r="H54" s="62">
        <v>0</v>
      </c>
      <c r="I54" s="62">
        <v>0</v>
      </c>
      <c r="J54" s="62">
        <v>0</v>
      </c>
      <c r="K54" s="62">
        <v>0</v>
      </c>
      <c r="L54" s="62">
        <v>0</v>
      </c>
      <c r="M54" s="62">
        <f t="shared" si="3"/>
        <v>0</v>
      </c>
      <c r="N54" s="62">
        <f t="shared" si="4"/>
        <v>0</v>
      </c>
      <c r="O54" s="62">
        <v>0</v>
      </c>
      <c r="P54" s="62">
        <v>0</v>
      </c>
      <c r="Q54" s="62">
        <v>0</v>
      </c>
      <c r="R54" s="62">
        <v>0</v>
      </c>
      <c r="S54" s="62">
        <v>0</v>
      </c>
      <c r="T54" s="62">
        <v>0</v>
      </c>
      <c r="U54" s="62">
        <v>0</v>
      </c>
      <c r="V54" s="62">
        <v>0</v>
      </c>
      <c r="W54" s="62">
        <f t="shared" ref="W54:X57" si="14">U54+S54+Q54+O54+M54+E54</f>
        <v>0</v>
      </c>
      <c r="X54" s="62">
        <f t="shared" si="14"/>
        <v>0</v>
      </c>
      <c r="Y54" s="63">
        <f t="shared" si="8"/>
        <v>0</v>
      </c>
    </row>
    <row r="55" spans="1:29">
      <c r="A55" s="48">
        <v>47</v>
      </c>
      <c r="B55" s="49" t="s">
        <v>231</v>
      </c>
      <c r="C55" s="62">
        <v>6033</v>
      </c>
      <c r="D55" s="62">
        <v>22955</v>
      </c>
      <c r="E55" s="62">
        <v>0</v>
      </c>
      <c r="F55" s="62">
        <v>0</v>
      </c>
      <c r="G55" s="62">
        <v>0</v>
      </c>
      <c r="H55" s="62">
        <v>0</v>
      </c>
      <c r="I55" s="62">
        <v>0</v>
      </c>
      <c r="J55" s="62">
        <v>0</v>
      </c>
      <c r="K55" s="62">
        <v>0</v>
      </c>
      <c r="L55" s="62">
        <v>0</v>
      </c>
      <c r="M55" s="62">
        <f t="shared" si="3"/>
        <v>0</v>
      </c>
      <c r="N55" s="62">
        <f t="shared" si="4"/>
        <v>0</v>
      </c>
      <c r="O55" s="62">
        <v>0</v>
      </c>
      <c r="P55" s="62">
        <v>0</v>
      </c>
      <c r="Q55" s="62">
        <v>0</v>
      </c>
      <c r="R55" s="62">
        <v>0</v>
      </c>
      <c r="S55" s="62">
        <v>0</v>
      </c>
      <c r="T55" s="62">
        <v>0</v>
      </c>
      <c r="U55" s="62">
        <v>0</v>
      </c>
      <c r="V55" s="62">
        <v>0</v>
      </c>
      <c r="W55" s="62">
        <f t="shared" si="14"/>
        <v>0</v>
      </c>
      <c r="X55" s="62">
        <f t="shared" si="14"/>
        <v>0</v>
      </c>
      <c r="Y55" s="63">
        <f t="shared" si="8"/>
        <v>0</v>
      </c>
    </row>
    <row r="56" spans="1:29">
      <c r="A56" s="48">
        <v>48</v>
      </c>
      <c r="B56" s="49" t="s">
        <v>299</v>
      </c>
      <c r="C56" s="62">
        <v>23</v>
      </c>
      <c r="D56" s="62">
        <v>80</v>
      </c>
      <c r="E56" s="62">
        <v>0</v>
      </c>
      <c r="F56" s="62">
        <v>0</v>
      </c>
      <c r="G56" s="62">
        <v>0</v>
      </c>
      <c r="H56" s="62">
        <v>0</v>
      </c>
      <c r="I56" s="62">
        <v>0</v>
      </c>
      <c r="J56" s="62">
        <v>0</v>
      </c>
      <c r="K56" s="62">
        <v>0</v>
      </c>
      <c r="L56" s="62">
        <v>0</v>
      </c>
      <c r="M56" s="62">
        <f t="shared" si="3"/>
        <v>0</v>
      </c>
      <c r="N56" s="62">
        <f t="shared" si="4"/>
        <v>0</v>
      </c>
      <c r="O56" s="62">
        <v>0</v>
      </c>
      <c r="P56" s="62">
        <v>0</v>
      </c>
      <c r="Q56" s="62">
        <v>0</v>
      </c>
      <c r="R56" s="62">
        <v>0</v>
      </c>
      <c r="S56" s="62">
        <v>0</v>
      </c>
      <c r="T56" s="62">
        <v>0</v>
      </c>
      <c r="U56" s="62">
        <v>0</v>
      </c>
      <c r="V56" s="62">
        <v>0</v>
      </c>
      <c r="W56" s="62">
        <f t="shared" si="14"/>
        <v>0</v>
      </c>
      <c r="X56" s="62">
        <f t="shared" si="14"/>
        <v>0</v>
      </c>
      <c r="Y56" s="63">
        <f t="shared" si="8"/>
        <v>0</v>
      </c>
    </row>
    <row r="57" spans="1:29">
      <c r="A57" s="48">
        <v>49</v>
      </c>
      <c r="B57" s="49" t="s">
        <v>305</v>
      </c>
      <c r="C57" s="62">
        <v>4</v>
      </c>
      <c r="D57" s="62">
        <v>11</v>
      </c>
      <c r="E57" s="62">
        <v>0</v>
      </c>
      <c r="F57" s="62">
        <v>0</v>
      </c>
      <c r="G57" s="62">
        <v>0</v>
      </c>
      <c r="H57" s="62">
        <v>0</v>
      </c>
      <c r="I57" s="62">
        <v>0</v>
      </c>
      <c r="J57" s="62">
        <v>0</v>
      </c>
      <c r="K57" s="62">
        <v>0</v>
      </c>
      <c r="L57" s="62">
        <v>0</v>
      </c>
      <c r="M57" s="62">
        <f t="shared" si="3"/>
        <v>0</v>
      </c>
      <c r="N57" s="62">
        <f t="shared" si="4"/>
        <v>0</v>
      </c>
      <c r="O57" s="62">
        <v>0</v>
      </c>
      <c r="P57" s="62">
        <v>0</v>
      </c>
      <c r="Q57" s="62">
        <v>0</v>
      </c>
      <c r="R57" s="62">
        <v>0</v>
      </c>
      <c r="S57" s="62">
        <v>0</v>
      </c>
      <c r="T57" s="62">
        <v>0</v>
      </c>
      <c r="U57" s="62">
        <v>0</v>
      </c>
      <c r="V57" s="62">
        <v>0</v>
      </c>
      <c r="W57" s="62">
        <f t="shared" si="14"/>
        <v>0</v>
      </c>
      <c r="X57" s="62">
        <f t="shared" si="14"/>
        <v>0</v>
      </c>
      <c r="Y57" s="63">
        <f t="shared" si="8"/>
        <v>0</v>
      </c>
    </row>
    <row r="58" spans="1:29" s="66" customFormat="1">
      <c r="A58" s="376"/>
      <c r="B58" s="152" t="s">
        <v>300</v>
      </c>
      <c r="C58" s="65">
        <f>SUM(C54:C57)</f>
        <v>6068</v>
      </c>
      <c r="D58" s="65">
        <f>SUM(D54:D57)</f>
        <v>23069</v>
      </c>
      <c r="E58" s="65">
        <f t="shared" ref="E58:V58" si="15">SUM(E54:E57)</f>
        <v>0</v>
      </c>
      <c r="F58" s="65">
        <f t="shared" si="15"/>
        <v>0</v>
      </c>
      <c r="G58" s="65">
        <f t="shared" si="15"/>
        <v>0</v>
      </c>
      <c r="H58" s="65">
        <f t="shared" si="15"/>
        <v>0</v>
      </c>
      <c r="I58" s="65">
        <f t="shared" si="15"/>
        <v>0</v>
      </c>
      <c r="J58" s="65">
        <f t="shared" si="15"/>
        <v>0</v>
      </c>
      <c r="K58" s="65">
        <f t="shared" si="15"/>
        <v>0</v>
      </c>
      <c r="L58" s="65">
        <f t="shared" si="15"/>
        <v>0</v>
      </c>
      <c r="M58" s="62">
        <f t="shared" si="3"/>
        <v>0</v>
      </c>
      <c r="N58" s="62">
        <f t="shared" si="4"/>
        <v>0</v>
      </c>
      <c r="O58" s="65">
        <f t="shared" si="15"/>
        <v>0</v>
      </c>
      <c r="P58" s="65">
        <f t="shared" si="15"/>
        <v>0</v>
      </c>
      <c r="Q58" s="65">
        <f t="shared" si="15"/>
        <v>0</v>
      </c>
      <c r="R58" s="65">
        <f t="shared" si="15"/>
        <v>0</v>
      </c>
      <c r="S58" s="65">
        <f t="shared" si="15"/>
        <v>0</v>
      </c>
      <c r="T58" s="65">
        <f t="shared" si="15"/>
        <v>0</v>
      </c>
      <c r="U58" s="65">
        <f t="shared" si="15"/>
        <v>0</v>
      </c>
      <c r="V58" s="65">
        <f t="shared" si="15"/>
        <v>0</v>
      </c>
      <c r="W58" s="65">
        <f t="shared" ref="W58:X58" si="16">SUM(W54:W57)</f>
        <v>0</v>
      </c>
      <c r="X58" s="65">
        <f t="shared" si="16"/>
        <v>0</v>
      </c>
      <c r="Y58" s="60">
        <f t="shared" si="8"/>
        <v>0</v>
      </c>
      <c r="AA58" s="70"/>
      <c r="AB58" s="70"/>
      <c r="AC58" s="69"/>
    </row>
    <row r="59" spans="1:29" s="66" customFormat="1">
      <c r="A59" s="376"/>
      <c r="B59" s="152" t="s">
        <v>232</v>
      </c>
      <c r="C59" s="65">
        <f>C58+C53+C49+C27</f>
        <v>156715</v>
      </c>
      <c r="D59" s="65">
        <f>D58+D53+D49+D27</f>
        <v>507646</v>
      </c>
      <c r="E59" s="65">
        <f t="shared" ref="E59:V59" si="17">E58+E53+E49+E27</f>
        <v>5067</v>
      </c>
      <c r="F59" s="65">
        <f t="shared" si="17"/>
        <v>53899.119999999995</v>
      </c>
      <c r="G59" s="65">
        <f t="shared" si="17"/>
        <v>1070</v>
      </c>
      <c r="H59" s="65">
        <f t="shared" si="17"/>
        <v>7874.13</v>
      </c>
      <c r="I59" s="65">
        <f t="shared" si="17"/>
        <v>623</v>
      </c>
      <c r="J59" s="65">
        <f t="shared" si="17"/>
        <v>15027.769999999999</v>
      </c>
      <c r="K59" s="65">
        <f t="shared" si="17"/>
        <v>625</v>
      </c>
      <c r="L59" s="65">
        <f t="shared" si="17"/>
        <v>99015.14</v>
      </c>
      <c r="M59" s="62">
        <f t="shared" si="3"/>
        <v>2318</v>
      </c>
      <c r="N59" s="62">
        <f t="shared" si="4"/>
        <v>121917.04</v>
      </c>
      <c r="O59" s="65">
        <f t="shared" si="17"/>
        <v>1556</v>
      </c>
      <c r="P59" s="65">
        <f t="shared" si="17"/>
        <v>12455.24</v>
      </c>
      <c r="Q59" s="65">
        <f t="shared" si="17"/>
        <v>26806</v>
      </c>
      <c r="R59" s="65">
        <f t="shared" si="17"/>
        <v>307203.43</v>
      </c>
      <c r="S59" s="65">
        <f t="shared" si="17"/>
        <v>359664</v>
      </c>
      <c r="T59" s="65">
        <f t="shared" si="17"/>
        <v>1495772.1800000002</v>
      </c>
      <c r="U59" s="65">
        <f t="shared" si="17"/>
        <v>274607</v>
      </c>
      <c r="V59" s="65">
        <f t="shared" si="17"/>
        <v>3877036.63</v>
      </c>
      <c r="W59" s="65">
        <f t="shared" ref="W59:X59" si="18">W58+W53+W49+W27</f>
        <v>670018</v>
      </c>
      <c r="X59" s="65">
        <f t="shared" si="18"/>
        <v>5868283.6400000006</v>
      </c>
      <c r="Y59" s="60">
        <f t="shared" si="8"/>
        <v>1155.9794896443584</v>
      </c>
      <c r="AA59" s="70"/>
      <c r="AB59" s="70"/>
      <c r="AC59" s="69"/>
    </row>
    <row r="61" spans="1:29">
      <c r="P61" s="69" t="s">
        <v>1228</v>
      </c>
    </row>
    <row r="63" spans="1:29">
      <c r="B63" s="213"/>
      <c r="C63" s="69">
        <v>156715</v>
      </c>
      <c r="D63" s="69">
        <v>507646</v>
      </c>
      <c r="E63" s="69">
        <v>5040</v>
      </c>
      <c r="F63" s="69">
        <v>52621.45</v>
      </c>
      <c r="G63" s="69">
        <v>899</v>
      </c>
      <c r="H63" s="69">
        <v>18997.14</v>
      </c>
    </row>
    <row r="66" spans="23:25">
      <c r="W66" s="69"/>
      <c r="X66" s="69"/>
      <c r="Y66" s="69"/>
    </row>
  </sheetData>
  <mergeCells count="20">
    <mergeCell ref="Z4:AA4"/>
    <mergeCell ref="AB4:AC4"/>
    <mergeCell ref="Y3:Y5"/>
    <mergeCell ref="C4:C5"/>
    <mergeCell ref="D4:D5"/>
    <mergeCell ref="G4:H4"/>
    <mergeCell ref="I4:J4"/>
    <mergeCell ref="K4:L4"/>
    <mergeCell ref="M4:N4"/>
    <mergeCell ref="W3:X4"/>
    <mergeCell ref="O3:P4"/>
    <mergeCell ref="Q3:R4"/>
    <mergeCell ref="S3:T4"/>
    <mergeCell ref="U3:V4"/>
    <mergeCell ref="A1:Y1"/>
    <mergeCell ref="A3:A5"/>
    <mergeCell ref="B3:B5"/>
    <mergeCell ref="C3:D3"/>
    <mergeCell ref="E3:F4"/>
    <mergeCell ref="G3:N3"/>
  </mergeCells>
  <pageMargins left="1.45" right="0.7" top="0.25" bottom="0.25" header="0.3" footer="0.3"/>
  <pageSetup paperSize="9" scale="57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theme="7" tint="0.59999389629810485"/>
  </sheetPr>
  <dimension ref="A1:I70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N27" sqref="N27"/>
    </sheetView>
  </sheetViews>
  <sheetFormatPr baseColWidth="10" defaultColWidth="9.19921875" defaultRowHeight="14"/>
  <cols>
    <col min="1" max="1" width="6" style="83" customWidth="1"/>
    <col min="2" max="2" width="29.19921875" style="34" customWidth="1"/>
    <col min="3" max="3" width="10.19921875" style="34" customWidth="1"/>
    <col min="4" max="4" width="11.59765625" style="34" bestFit="1" customWidth="1"/>
    <col min="5" max="5" width="11.59765625" style="34" customWidth="1"/>
    <col min="6" max="6" width="13.3984375" style="34" bestFit="1" customWidth="1"/>
    <col min="7" max="7" width="9.59765625" style="35" bestFit="1" customWidth="1"/>
    <col min="8" max="8" width="9.19921875" style="34"/>
    <col min="9" max="9" width="9.19921875" style="35"/>
    <col min="10" max="16384" width="9.19921875" style="34"/>
  </cols>
  <sheetData>
    <row r="1" spans="1:7" ht="18.75" customHeight="1">
      <c r="A1" s="474" t="s">
        <v>717</v>
      </c>
      <c r="B1" s="474"/>
      <c r="C1" s="474"/>
      <c r="D1" s="474"/>
      <c r="E1" s="474"/>
      <c r="F1" s="474"/>
      <c r="G1" s="474"/>
    </row>
    <row r="2" spans="1:7">
      <c r="A2" s="479" t="s">
        <v>110</v>
      </c>
      <c r="B2" s="479"/>
      <c r="C2" s="479"/>
      <c r="D2" s="479"/>
      <c r="E2" s="479"/>
      <c r="F2" s="479"/>
    </row>
    <row r="3" spans="1:7" ht="25.5" customHeight="1">
      <c r="B3" s="37" t="s">
        <v>12</v>
      </c>
      <c r="C3" s="480"/>
      <c r="D3" s="480"/>
      <c r="E3" s="484" t="s">
        <v>41</v>
      </c>
      <c r="F3" s="484"/>
    </row>
    <row r="4" spans="1:7" ht="15" customHeight="1">
      <c r="A4" s="481" t="s">
        <v>160</v>
      </c>
      <c r="B4" s="481" t="s">
        <v>3</v>
      </c>
      <c r="C4" s="475" t="s">
        <v>39</v>
      </c>
      <c r="D4" s="476"/>
      <c r="E4" s="475" t="s">
        <v>13</v>
      </c>
      <c r="F4" s="476"/>
      <c r="G4" s="477" t="s">
        <v>111</v>
      </c>
    </row>
    <row r="5" spans="1:7">
      <c r="A5" s="482"/>
      <c r="B5" s="483"/>
      <c r="C5" s="90" t="s">
        <v>30</v>
      </c>
      <c r="D5" s="90" t="s">
        <v>17</v>
      </c>
      <c r="E5" s="90" t="s">
        <v>30</v>
      </c>
      <c r="F5" s="84" t="s">
        <v>17</v>
      </c>
      <c r="G5" s="478"/>
    </row>
    <row r="6" spans="1:7" ht="15" customHeight="1">
      <c r="A6" s="48">
        <v>1</v>
      </c>
      <c r="B6" s="49" t="s">
        <v>52</v>
      </c>
      <c r="C6" s="110">
        <v>13189</v>
      </c>
      <c r="D6" s="53">
        <v>51013</v>
      </c>
      <c r="E6" s="110">
        <f>'Pri Sec_outstanding_6'!O6+NPS_OS_8!U6</f>
        <v>173142</v>
      </c>
      <c r="F6" s="110">
        <f>'CD Ratio_3'!F6</f>
        <v>809485</v>
      </c>
      <c r="G6" s="112">
        <f>D6*100/F6</f>
        <v>6.3019080032366261</v>
      </c>
    </row>
    <row r="7" spans="1:7" ht="15" customHeight="1">
      <c r="A7" s="48">
        <v>2</v>
      </c>
      <c r="B7" s="49" t="s">
        <v>53</v>
      </c>
      <c r="C7" s="127">
        <v>351</v>
      </c>
      <c r="D7" s="127">
        <v>5472</v>
      </c>
      <c r="E7" s="110">
        <f>'Pri Sec_outstanding_6'!O7+NPS_OS_8!U7</f>
        <v>12251</v>
      </c>
      <c r="F7" s="110">
        <f>'CD Ratio_3'!F7</f>
        <v>92127</v>
      </c>
      <c r="G7" s="112">
        <f t="shared" ref="G7:G59" si="0">D7*100/F7</f>
        <v>5.9396268194991695</v>
      </c>
    </row>
    <row r="8" spans="1:7" ht="15" customHeight="1">
      <c r="A8" s="48">
        <v>3</v>
      </c>
      <c r="B8" s="49" t="s">
        <v>54</v>
      </c>
      <c r="C8" s="127">
        <v>18286</v>
      </c>
      <c r="D8" s="127">
        <v>148179.64000000001</v>
      </c>
      <c r="E8" s="110">
        <f>'Pri Sec_outstanding_6'!O8+NPS_OS_8!U8</f>
        <v>109354</v>
      </c>
      <c r="F8" s="110">
        <f>'CD Ratio_3'!F8</f>
        <v>1004858</v>
      </c>
      <c r="G8" s="112">
        <f t="shared" si="0"/>
        <v>14.74632634660818</v>
      </c>
    </row>
    <row r="9" spans="1:7" ht="15" customHeight="1">
      <c r="A9" s="48">
        <v>4</v>
      </c>
      <c r="B9" s="49" t="s">
        <v>55</v>
      </c>
      <c r="C9" s="127">
        <v>65554</v>
      </c>
      <c r="D9" s="127">
        <v>137278</v>
      </c>
      <c r="E9" s="110">
        <f>'Pri Sec_outstanding_6'!O9+NPS_OS_8!U9</f>
        <v>677188</v>
      </c>
      <c r="F9" s="110">
        <f>'CD Ratio_3'!F9</f>
        <v>1987819</v>
      </c>
      <c r="G9" s="112">
        <f t="shared" si="0"/>
        <v>6.9059607539720664</v>
      </c>
    </row>
    <row r="10" spans="1:7" ht="15" customHeight="1">
      <c r="A10" s="48">
        <v>5</v>
      </c>
      <c r="B10" s="49" t="s">
        <v>56</v>
      </c>
      <c r="C10" s="127">
        <v>27749</v>
      </c>
      <c r="D10" s="127">
        <v>73795</v>
      </c>
      <c r="E10" s="110">
        <f>'Pri Sec_outstanding_6'!O10+NPS_OS_8!U10</f>
        <v>97693</v>
      </c>
      <c r="F10" s="110">
        <f>'CD Ratio_3'!F10</f>
        <v>327064</v>
      </c>
      <c r="G10" s="112">
        <f t="shared" si="0"/>
        <v>22.562862314409411</v>
      </c>
    </row>
    <row r="11" spans="1:7" ht="15" customHeight="1">
      <c r="A11" s="48">
        <v>6</v>
      </c>
      <c r="B11" s="49" t="s">
        <v>57</v>
      </c>
      <c r="C11" s="127">
        <v>7831</v>
      </c>
      <c r="D11" s="127">
        <v>41342</v>
      </c>
      <c r="E11" s="110">
        <f>'Pri Sec_outstanding_6'!O11+NPS_OS_8!U11</f>
        <v>107361</v>
      </c>
      <c r="F11" s="110">
        <f>'CD Ratio_3'!F11</f>
        <v>485898.6</v>
      </c>
      <c r="G11" s="112">
        <f t="shared" si="0"/>
        <v>8.5083595630857971</v>
      </c>
    </row>
    <row r="12" spans="1:7" ht="15" customHeight="1">
      <c r="A12" s="48">
        <v>7</v>
      </c>
      <c r="B12" s="49" t="s">
        <v>58</v>
      </c>
      <c r="C12" s="127">
        <v>70027</v>
      </c>
      <c r="D12" s="127">
        <v>167930</v>
      </c>
      <c r="E12" s="110">
        <f>'Pri Sec_outstanding_6'!O12+NPS_OS_8!U12</f>
        <v>586632</v>
      </c>
      <c r="F12" s="110">
        <f>'CD Ratio_3'!F12</f>
        <v>1377057</v>
      </c>
      <c r="G12" s="112">
        <f t="shared" si="0"/>
        <v>12.194847417354547</v>
      </c>
    </row>
    <row r="13" spans="1:7" ht="15" customHeight="1">
      <c r="A13" s="48">
        <v>8</v>
      </c>
      <c r="B13" s="49" t="s">
        <v>45</v>
      </c>
      <c r="C13" s="127">
        <v>3141</v>
      </c>
      <c r="D13" s="127">
        <v>15392.42</v>
      </c>
      <c r="E13" s="110">
        <f>'Pri Sec_outstanding_6'!O13+NPS_OS_8!U13</f>
        <v>27737</v>
      </c>
      <c r="F13" s="110">
        <f>'CD Ratio_3'!F13</f>
        <v>133039</v>
      </c>
      <c r="G13" s="112">
        <f t="shared" si="0"/>
        <v>11.56985545591894</v>
      </c>
    </row>
    <row r="14" spans="1:7" ht="15" customHeight="1">
      <c r="A14" s="48">
        <v>9</v>
      </c>
      <c r="B14" s="49" t="s">
        <v>46</v>
      </c>
      <c r="C14" s="127">
        <v>9236</v>
      </c>
      <c r="D14" s="127">
        <v>31120.84</v>
      </c>
      <c r="E14" s="110">
        <f>'Pri Sec_outstanding_6'!O14+NPS_OS_8!U14</f>
        <v>35879</v>
      </c>
      <c r="F14" s="110">
        <f>'CD Ratio_3'!F14</f>
        <v>171385.04</v>
      </c>
      <c r="G14" s="112">
        <f t="shared" si="0"/>
        <v>18.158434365099776</v>
      </c>
    </row>
    <row r="15" spans="1:7" ht="15" customHeight="1">
      <c r="A15" s="48">
        <v>10</v>
      </c>
      <c r="B15" s="49" t="s">
        <v>78</v>
      </c>
      <c r="C15" s="127">
        <v>8663</v>
      </c>
      <c r="D15" s="127">
        <v>121041</v>
      </c>
      <c r="E15" s="110">
        <f>'Pri Sec_outstanding_6'!O15+NPS_OS_8!U15</f>
        <v>62751</v>
      </c>
      <c r="F15" s="110">
        <f>'CD Ratio_3'!F15</f>
        <v>463606</v>
      </c>
      <c r="G15" s="112">
        <f t="shared" si="0"/>
        <v>26.108592209764325</v>
      </c>
    </row>
    <row r="16" spans="1:7" ht="15" customHeight="1">
      <c r="A16" s="48">
        <v>11</v>
      </c>
      <c r="B16" s="49" t="s">
        <v>59</v>
      </c>
      <c r="C16" s="127">
        <v>807</v>
      </c>
      <c r="D16" s="127">
        <v>15952.83</v>
      </c>
      <c r="E16" s="110">
        <f>'Pri Sec_outstanding_6'!O16+NPS_OS_8!U16</f>
        <v>13067</v>
      </c>
      <c r="F16" s="110">
        <f>'CD Ratio_3'!F16</f>
        <v>57885.39</v>
      </c>
      <c r="G16" s="112">
        <f t="shared" si="0"/>
        <v>27.559337511589714</v>
      </c>
    </row>
    <row r="17" spans="1:9" ht="15" customHeight="1">
      <c r="A17" s="48">
        <v>12</v>
      </c>
      <c r="B17" s="49" t="s">
        <v>60</v>
      </c>
      <c r="C17" s="127">
        <v>1094</v>
      </c>
      <c r="D17" s="127">
        <v>23421.91</v>
      </c>
      <c r="E17" s="110">
        <f>'Pri Sec_outstanding_6'!O17+NPS_OS_8!U17</f>
        <v>15774</v>
      </c>
      <c r="F17" s="110">
        <f>'CD Ratio_3'!F17</f>
        <v>102280</v>
      </c>
      <c r="G17" s="112">
        <f t="shared" si="0"/>
        <v>22.89979468126711</v>
      </c>
    </row>
    <row r="18" spans="1:9" ht="15" customHeight="1">
      <c r="A18" s="48">
        <v>13</v>
      </c>
      <c r="B18" s="49" t="s">
        <v>189</v>
      </c>
      <c r="C18" s="127">
        <v>7850</v>
      </c>
      <c r="D18" s="127">
        <v>43309</v>
      </c>
      <c r="E18" s="110">
        <f>'Pri Sec_outstanding_6'!O18+NPS_OS_8!U18</f>
        <v>36497</v>
      </c>
      <c r="F18" s="110">
        <f>'CD Ratio_3'!F18</f>
        <v>240383</v>
      </c>
      <c r="G18" s="112">
        <f t="shared" si="0"/>
        <v>18.016665071989284</v>
      </c>
    </row>
    <row r="19" spans="1:9" ht="15" customHeight="1">
      <c r="A19" s="48">
        <v>14</v>
      </c>
      <c r="B19" s="49" t="s">
        <v>190</v>
      </c>
      <c r="C19" s="127">
        <v>5138</v>
      </c>
      <c r="D19" s="127">
        <v>4914</v>
      </c>
      <c r="E19" s="110">
        <f>'Pri Sec_outstanding_6'!O19+NPS_OS_8!U19</f>
        <v>17134</v>
      </c>
      <c r="F19" s="110">
        <f>'CD Ratio_3'!F19</f>
        <v>76845</v>
      </c>
      <c r="G19" s="112">
        <f t="shared" si="0"/>
        <v>6.3946906109701347</v>
      </c>
    </row>
    <row r="20" spans="1:9" ht="15" customHeight="1">
      <c r="A20" s="48">
        <v>15</v>
      </c>
      <c r="B20" s="49" t="s">
        <v>61</v>
      </c>
      <c r="C20" s="127">
        <v>21366</v>
      </c>
      <c r="D20" s="127">
        <v>211571</v>
      </c>
      <c r="E20" s="110">
        <f>'Pri Sec_outstanding_6'!O20+NPS_OS_8!U20</f>
        <v>354025</v>
      </c>
      <c r="F20" s="110">
        <f>'CD Ratio_3'!F20</f>
        <v>1748159.33</v>
      </c>
      <c r="G20" s="112">
        <f t="shared" si="0"/>
        <v>12.102500977413769</v>
      </c>
    </row>
    <row r="21" spans="1:9" ht="15" customHeight="1">
      <c r="A21" s="48">
        <v>16</v>
      </c>
      <c r="B21" s="49" t="s">
        <v>67</v>
      </c>
      <c r="C21" s="127">
        <v>91095</v>
      </c>
      <c r="D21" s="127">
        <v>100161</v>
      </c>
      <c r="E21" s="110">
        <f>'Pri Sec_outstanding_6'!O21+NPS_OS_8!U21</f>
        <v>1322052</v>
      </c>
      <c r="F21" s="110">
        <f>'CD Ratio_3'!F21</f>
        <v>6702759</v>
      </c>
      <c r="G21" s="112">
        <f t="shared" si="0"/>
        <v>1.4943249488755301</v>
      </c>
    </row>
    <row r="22" spans="1:9" ht="15" customHeight="1">
      <c r="A22" s="48">
        <v>17</v>
      </c>
      <c r="B22" s="49" t="s">
        <v>62</v>
      </c>
      <c r="C22" s="127">
        <v>11380</v>
      </c>
      <c r="D22" s="127">
        <v>27318</v>
      </c>
      <c r="E22" s="110">
        <f>'Pri Sec_outstanding_6'!O22+NPS_OS_8!U22</f>
        <v>55824</v>
      </c>
      <c r="F22" s="110">
        <f>'CD Ratio_3'!F22</f>
        <v>164483</v>
      </c>
      <c r="G22" s="112">
        <f t="shared" si="0"/>
        <v>16.608403300037086</v>
      </c>
    </row>
    <row r="23" spans="1:9" ht="15" customHeight="1">
      <c r="A23" s="48">
        <v>18</v>
      </c>
      <c r="B23" s="49" t="s">
        <v>191</v>
      </c>
      <c r="C23" s="127">
        <v>18029</v>
      </c>
      <c r="D23" s="127">
        <v>69170.42</v>
      </c>
      <c r="E23" s="110">
        <f>'Pri Sec_outstanding_6'!O23+NPS_OS_8!U23</f>
        <v>163150</v>
      </c>
      <c r="F23" s="110">
        <f>'CD Ratio_3'!F23</f>
        <v>493477.52</v>
      </c>
      <c r="G23" s="112">
        <f t="shared" si="0"/>
        <v>14.016934347890862</v>
      </c>
    </row>
    <row r="24" spans="1:9" ht="15" customHeight="1">
      <c r="A24" s="48">
        <v>19</v>
      </c>
      <c r="B24" s="49" t="s">
        <v>63</v>
      </c>
      <c r="C24" s="127">
        <v>45389</v>
      </c>
      <c r="D24" s="127">
        <v>95349</v>
      </c>
      <c r="E24" s="110">
        <f>'Pri Sec_outstanding_6'!O24+NPS_OS_8!U24</f>
        <v>264361</v>
      </c>
      <c r="F24" s="110">
        <f>'CD Ratio_3'!F24</f>
        <v>1319411</v>
      </c>
      <c r="G24" s="112">
        <f t="shared" si="0"/>
        <v>7.2266337024626894</v>
      </c>
    </row>
    <row r="25" spans="1:9" ht="15" customHeight="1">
      <c r="A25" s="48">
        <v>20</v>
      </c>
      <c r="B25" s="49" t="s">
        <v>64</v>
      </c>
      <c r="C25" s="127">
        <v>232</v>
      </c>
      <c r="D25" s="127">
        <v>13239.85</v>
      </c>
      <c r="E25" s="110">
        <f>'Pri Sec_outstanding_6'!O25+NPS_OS_8!U25</f>
        <v>3256</v>
      </c>
      <c r="F25" s="110">
        <f>'CD Ratio_3'!F25</f>
        <v>37389</v>
      </c>
      <c r="G25" s="112">
        <f t="shared" si="0"/>
        <v>35.411083473748967</v>
      </c>
    </row>
    <row r="26" spans="1:9" ht="15" customHeight="1">
      <c r="A26" s="48">
        <v>21</v>
      </c>
      <c r="B26" s="49" t="s">
        <v>47</v>
      </c>
      <c r="C26" s="127">
        <v>2776</v>
      </c>
      <c r="D26" s="127">
        <v>3809</v>
      </c>
      <c r="E26" s="110">
        <f>'Pri Sec_outstanding_6'!O26+NPS_OS_8!U26</f>
        <v>32130</v>
      </c>
      <c r="F26" s="110">
        <f>'CD Ratio_3'!F26</f>
        <v>114393</v>
      </c>
      <c r="G26" s="112">
        <f t="shared" si="0"/>
        <v>3.3297491979404334</v>
      </c>
    </row>
    <row r="27" spans="1:9" s="37" customFormat="1" ht="15" customHeight="1">
      <c r="A27" s="180"/>
      <c r="B27" s="152" t="s">
        <v>306</v>
      </c>
      <c r="C27" s="181">
        <f>SUM(C6:C26)</f>
        <v>429183</v>
      </c>
      <c r="D27" s="181">
        <f t="shared" ref="D27:F27" si="1">SUM(D6:D26)</f>
        <v>1400779.9100000001</v>
      </c>
      <c r="E27" s="181">
        <f t="shared" si="1"/>
        <v>4167258</v>
      </c>
      <c r="F27" s="181">
        <f t="shared" si="1"/>
        <v>17909803.879999999</v>
      </c>
      <c r="G27" s="182">
        <f t="shared" si="0"/>
        <v>7.8213023402465094</v>
      </c>
      <c r="I27" s="32"/>
    </row>
    <row r="28" spans="1:9" ht="15" customHeight="1">
      <c r="A28" s="48">
        <v>22</v>
      </c>
      <c r="B28" s="49" t="s">
        <v>44</v>
      </c>
      <c r="C28" s="127">
        <v>16382</v>
      </c>
      <c r="D28" s="127">
        <v>45548.47</v>
      </c>
      <c r="E28" s="110">
        <f>'Pri Sec_outstanding_6'!O28+NPS_OS_8!U28</f>
        <v>193538</v>
      </c>
      <c r="F28" s="110">
        <f>'CD Ratio_3'!F28</f>
        <v>777188.34</v>
      </c>
      <c r="G28" s="112">
        <f t="shared" si="0"/>
        <v>5.8606733600764009</v>
      </c>
    </row>
    <row r="29" spans="1:9" ht="15" customHeight="1">
      <c r="A29" s="48">
        <v>23</v>
      </c>
      <c r="B29" s="49" t="s">
        <v>192</v>
      </c>
      <c r="C29" s="127">
        <v>0</v>
      </c>
      <c r="D29" s="127">
        <v>0</v>
      </c>
      <c r="E29" s="110">
        <f>'Pri Sec_outstanding_6'!O29+NPS_OS_8!U29</f>
        <v>297028</v>
      </c>
      <c r="F29" s="110">
        <f>'CD Ratio_3'!F29</f>
        <v>104158.84</v>
      </c>
      <c r="G29" s="112">
        <f t="shared" si="0"/>
        <v>0</v>
      </c>
    </row>
    <row r="30" spans="1:9" ht="15" customHeight="1">
      <c r="A30" s="48">
        <v>24</v>
      </c>
      <c r="B30" s="49" t="s">
        <v>193</v>
      </c>
      <c r="C30" s="127">
        <v>0</v>
      </c>
      <c r="D30" s="127">
        <v>0</v>
      </c>
      <c r="E30" s="110">
        <f>'Pri Sec_outstanding_6'!O30+NPS_OS_8!U30</f>
        <v>357</v>
      </c>
      <c r="F30" s="110">
        <f>'CD Ratio_3'!F30</f>
        <v>969</v>
      </c>
      <c r="G30" s="112">
        <f t="shared" si="0"/>
        <v>0</v>
      </c>
    </row>
    <row r="31" spans="1:9" ht="15" customHeight="1">
      <c r="A31" s="48">
        <v>25</v>
      </c>
      <c r="B31" s="49" t="s">
        <v>48</v>
      </c>
      <c r="C31" s="127">
        <v>2</v>
      </c>
      <c r="D31" s="127">
        <v>21.51</v>
      </c>
      <c r="E31" s="110">
        <f>'Pri Sec_outstanding_6'!O31+NPS_OS_8!U31</f>
        <v>272</v>
      </c>
      <c r="F31" s="110">
        <f>'CD Ratio_3'!F31</f>
        <v>10230.77</v>
      </c>
      <c r="G31" s="112">
        <f t="shared" si="0"/>
        <v>0.21024810449262371</v>
      </c>
    </row>
    <row r="32" spans="1:9" ht="15" customHeight="1">
      <c r="A32" s="48">
        <v>26</v>
      </c>
      <c r="B32" s="49" t="s">
        <v>194</v>
      </c>
      <c r="C32" s="127">
        <v>2383</v>
      </c>
      <c r="D32" s="127">
        <v>2596</v>
      </c>
      <c r="E32" s="110">
        <f>'Pri Sec_outstanding_6'!O32+NPS_OS_8!U32</f>
        <v>53941</v>
      </c>
      <c r="F32" s="110">
        <f>'CD Ratio_3'!F32</f>
        <v>83168</v>
      </c>
      <c r="G32" s="112">
        <f t="shared" si="0"/>
        <v>3.1213928434013081</v>
      </c>
    </row>
    <row r="33" spans="1:7" ht="15" customHeight="1">
      <c r="A33" s="48">
        <v>27</v>
      </c>
      <c r="B33" s="49" t="s">
        <v>195</v>
      </c>
      <c r="C33" s="127">
        <v>0</v>
      </c>
      <c r="D33" s="127">
        <v>0</v>
      </c>
      <c r="E33" s="110">
        <f>'Pri Sec_outstanding_6'!O33+NPS_OS_8!U33</f>
        <v>2</v>
      </c>
      <c r="F33" s="110">
        <f>'CD Ratio_3'!F33</f>
        <v>87</v>
      </c>
      <c r="G33" s="112">
        <f t="shared" si="0"/>
        <v>0</v>
      </c>
    </row>
    <row r="34" spans="1:7" ht="15" customHeight="1">
      <c r="A34" s="48">
        <v>28</v>
      </c>
      <c r="B34" s="49" t="s">
        <v>196</v>
      </c>
      <c r="C34" s="127">
        <v>38</v>
      </c>
      <c r="D34" s="127">
        <v>1191</v>
      </c>
      <c r="E34" s="110">
        <f>'Pri Sec_outstanding_6'!O34+NPS_OS_8!U34</f>
        <v>8321</v>
      </c>
      <c r="F34" s="110">
        <f>'CD Ratio_3'!F34</f>
        <v>26056</v>
      </c>
      <c r="G34" s="112">
        <f t="shared" si="0"/>
        <v>4.5709241633404973</v>
      </c>
    </row>
    <row r="35" spans="1:7" ht="15" customHeight="1">
      <c r="A35" s="48">
        <v>29</v>
      </c>
      <c r="B35" s="49" t="s">
        <v>68</v>
      </c>
      <c r="C35" s="127">
        <v>37845</v>
      </c>
      <c r="D35" s="127">
        <v>52781.45</v>
      </c>
      <c r="E35" s="110">
        <f>'Pri Sec_outstanding_6'!O35+NPS_OS_8!U35</f>
        <v>686576</v>
      </c>
      <c r="F35" s="110">
        <f>'CD Ratio_3'!F35</f>
        <v>1626790.8</v>
      </c>
      <c r="G35" s="112">
        <f t="shared" si="0"/>
        <v>3.2445136768661342</v>
      </c>
    </row>
    <row r="36" spans="1:7" ht="15" customHeight="1">
      <c r="A36" s="48">
        <v>30</v>
      </c>
      <c r="B36" s="49" t="s">
        <v>69</v>
      </c>
      <c r="C36" s="127">
        <v>9893</v>
      </c>
      <c r="D36" s="127">
        <v>115206</v>
      </c>
      <c r="E36" s="110">
        <f>'Pri Sec_outstanding_6'!O36+NPS_OS_8!U36</f>
        <v>249392</v>
      </c>
      <c r="F36" s="110">
        <f>'CD Ratio_3'!F36</f>
        <v>1406123</v>
      </c>
      <c r="G36" s="112">
        <f t="shared" si="0"/>
        <v>8.1931666006458901</v>
      </c>
    </row>
    <row r="37" spans="1:7" ht="15" customHeight="1">
      <c r="A37" s="48">
        <v>31</v>
      </c>
      <c r="B37" s="49" t="s">
        <v>197</v>
      </c>
      <c r="C37" s="127">
        <v>0</v>
      </c>
      <c r="D37" s="127">
        <v>0</v>
      </c>
      <c r="E37" s="110">
        <f>'Pri Sec_outstanding_6'!O37+NPS_OS_8!U37</f>
        <v>145688</v>
      </c>
      <c r="F37" s="110">
        <f>'CD Ratio_3'!F37</f>
        <v>47726.9</v>
      </c>
      <c r="G37" s="112">
        <f t="shared" si="0"/>
        <v>0</v>
      </c>
    </row>
    <row r="38" spans="1:7" ht="15" customHeight="1">
      <c r="A38" s="48">
        <v>32</v>
      </c>
      <c r="B38" s="49" t="s">
        <v>198</v>
      </c>
      <c r="C38" s="127">
        <v>4509</v>
      </c>
      <c r="D38" s="127">
        <v>2252.7800000000002</v>
      </c>
      <c r="E38" s="110">
        <f>'Pri Sec_outstanding_6'!O38+NPS_OS_8!U38</f>
        <v>136029</v>
      </c>
      <c r="F38" s="110">
        <f>'CD Ratio_3'!F38</f>
        <v>360440</v>
      </c>
      <c r="G38" s="112">
        <f t="shared" si="0"/>
        <v>0.62500832316058164</v>
      </c>
    </row>
    <row r="39" spans="1:7" ht="15" customHeight="1">
      <c r="A39" s="48">
        <v>33</v>
      </c>
      <c r="B39" s="49" t="s">
        <v>199</v>
      </c>
      <c r="C39" s="127">
        <v>96</v>
      </c>
      <c r="D39" s="127">
        <v>357</v>
      </c>
      <c r="E39" s="110">
        <f>'Pri Sec_outstanding_6'!O39+NPS_OS_8!U39</f>
        <v>568</v>
      </c>
      <c r="F39" s="110">
        <f>'CD Ratio_3'!F39</f>
        <v>2967</v>
      </c>
      <c r="G39" s="112">
        <f t="shared" si="0"/>
        <v>12.032355915065724</v>
      </c>
    </row>
    <row r="40" spans="1:7" ht="15" customHeight="1">
      <c r="A40" s="48">
        <v>34</v>
      </c>
      <c r="B40" s="49" t="s">
        <v>200</v>
      </c>
      <c r="C40" s="127">
        <v>44</v>
      </c>
      <c r="D40" s="127">
        <v>519.92999999999995</v>
      </c>
      <c r="E40" s="110">
        <f>'Pri Sec_outstanding_6'!O40+NPS_OS_8!U40</f>
        <v>3620</v>
      </c>
      <c r="F40" s="110">
        <f>'CD Ratio_3'!F40</f>
        <v>38582</v>
      </c>
      <c r="G40" s="112">
        <f t="shared" si="0"/>
        <v>1.3475973251775437</v>
      </c>
    </row>
    <row r="41" spans="1:7" ht="15" customHeight="1">
      <c r="A41" s="48">
        <v>35</v>
      </c>
      <c r="B41" s="49" t="s">
        <v>201</v>
      </c>
      <c r="C41" s="127">
        <v>0</v>
      </c>
      <c r="D41" s="127">
        <v>0</v>
      </c>
      <c r="E41" s="110">
        <f>'Pri Sec_outstanding_6'!O41+NPS_OS_8!U41</f>
        <v>2821</v>
      </c>
      <c r="F41" s="110">
        <f>'CD Ratio_3'!F41</f>
        <v>20013.019</v>
      </c>
      <c r="G41" s="112">
        <f t="shared" si="0"/>
        <v>0</v>
      </c>
    </row>
    <row r="42" spans="1:7" ht="15" customHeight="1">
      <c r="A42" s="48">
        <v>36</v>
      </c>
      <c r="B42" s="49" t="s">
        <v>70</v>
      </c>
      <c r="C42" s="127">
        <v>2063</v>
      </c>
      <c r="D42" s="127">
        <v>9952.9500000000007</v>
      </c>
      <c r="E42" s="110">
        <f>'Pri Sec_outstanding_6'!O42+NPS_OS_8!U42</f>
        <v>43722</v>
      </c>
      <c r="F42" s="110">
        <f>'CD Ratio_3'!F42</f>
        <v>336592.25</v>
      </c>
      <c r="G42" s="112">
        <f t="shared" si="0"/>
        <v>2.9569753908475316</v>
      </c>
    </row>
    <row r="43" spans="1:7" ht="15" customHeight="1">
      <c r="A43" s="48">
        <v>37</v>
      </c>
      <c r="B43" s="49" t="s">
        <v>202</v>
      </c>
      <c r="C43" s="127">
        <v>8</v>
      </c>
      <c r="D43" s="127">
        <v>296</v>
      </c>
      <c r="E43" s="110">
        <f>'Pri Sec_outstanding_6'!O43+NPS_OS_8!U43</f>
        <v>254</v>
      </c>
      <c r="F43" s="110">
        <f>'CD Ratio_3'!F43</f>
        <v>6359</v>
      </c>
      <c r="G43" s="112">
        <f t="shared" si="0"/>
        <v>4.6548199402421764</v>
      </c>
    </row>
    <row r="44" spans="1:7" ht="15" customHeight="1">
      <c r="A44" s="48">
        <v>38</v>
      </c>
      <c r="B44" s="49" t="s">
        <v>203</v>
      </c>
      <c r="C44" s="127">
        <v>27703</v>
      </c>
      <c r="D44" s="127">
        <v>6000</v>
      </c>
      <c r="E44" s="110">
        <f>'Pri Sec_outstanding_6'!O44+NPS_OS_8!U44</f>
        <v>170164</v>
      </c>
      <c r="F44" s="110">
        <f>'CD Ratio_3'!F44</f>
        <v>77999</v>
      </c>
      <c r="G44" s="112">
        <f t="shared" si="0"/>
        <v>7.6924063129014471</v>
      </c>
    </row>
    <row r="45" spans="1:7" ht="15" customHeight="1">
      <c r="A45" s="48">
        <v>39</v>
      </c>
      <c r="B45" s="49" t="s">
        <v>204</v>
      </c>
      <c r="C45" s="127">
        <v>0</v>
      </c>
      <c r="D45" s="127">
        <v>0</v>
      </c>
      <c r="E45" s="110">
        <f>'Pri Sec_outstanding_6'!O45+NPS_OS_8!U45</f>
        <v>314</v>
      </c>
      <c r="F45" s="110">
        <f>'CD Ratio_3'!F45</f>
        <v>6671</v>
      </c>
      <c r="G45" s="112">
        <f t="shared" si="0"/>
        <v>0</v>
      </c>
    </row>
    <row r="46" spans="1:7" ht="15" customHeight="1">
      <c r="A46" s="48">
        <v>40</v>
      </c>
      <c r="B46" s="49" t="s">
        <v>74</v>
      </c>
      <c r="C46" s="127">
        <v>0</v>
      </c>
      <c r="D46" s="127">
        <v>0</v>
      </c>
      <c r="E46" s="110">
        <f>'Pri Sec_outstanding_6'!O46+NPS_OS_8!U46</f>
        <v>0</v>
      </c>
      <c r="F46" s="110">
        <f>'CD Ratio_3'!F46</f>
        <v>13275</v>
      </c>
      <c r="G46" s="112">
        <f t="shared" si="0"/>
        <v>0</v>
      </c>
    </row>
    <row r="47" spans="1:7" ht="15" customHeight="1">
      <c r="A47" s="48">
        <v>41</v>
      </c>
      <c r="B47" s="49" t="s">
        <v>205</v>
      </c>
      <c r="C47" s="127">
        <v>0</v>
      </c>
      <c r="D47" s="127">
        <v>0</v>
      </c>
      <c r="E47" s="110">
        <f>'Pri Sec_outstanding_6'!O47+NPS_OS_8!U47</f>
        <v>424</v>
      </c>
      <c r="F47" s="110">
        <f>'CD Ratio_3'!F47</f>
        <v>5003.1000000000004</v>
      </c>
      <c r="G47" s="112">
        <f t="shared" si="0"/>
        <v>0</v>
      </c>
    </row>
    <row r="48" spans="1:7" ht="15" customHeight="1">
      <c r="A48" s="48">
        <v>42</v>
      </c>
      <c r="B48" s="49" t="s">
        <v>73</v>
      </c>
      <c r="C48" s="127">
        <v>2143</v>
      </c>
      <c r="D48" s="127">
        <v>1132</v>
      </c>
      <c r="E48" s="110">
        <f>'Pri Sec_outstanding_6'!O48+NPS_OS_8!U48</f>
        <v>48943</v>
      </c>
      <c r="F48" s="110">
        <f>'CD Ratio_3'!F48</f>
        <v>131346</v>
      </c>
      <c r="G48" s="112">
        <f t="shared" si="0"/>
        <v>0.86184581182525544</v>
      </c>
    </row>
    <row r="49" spans="1:9" s="37" customFormat="1" ht="15" customHeight="1">
      <c r="A49" s="180"/>
      <c r="B49" s="152" t="s">
        <v>297</v>
      </c>
      <c r="C49" s="181">
        <f>SUM(C28:C48)</f>
        <v>103109</v>
      </c>
      <c r="D49" s="181">
        <f t="shared" ref="D49:F49" si="2">SUM(D28:D48)</f>
        <v>237855.09</v>
      </c>
      <c r="E49" s="181">
        <f t="shared" si="2"/>
        <v>2041974</v>
      </c>
      <c r="F49" s="181">
        <f t="shared" si="2"/>
        <v>5081746.0190000003</v>
      </c>
      <c r="G49" s="182">
        <f t="shared" si="0"/>
        <v>4.6805780751475998</v>
      </c>
      <c r="I49" s="32"/>
    </row>
    <row r="50" spans="1:9" ht="15" customHeight="1">
      <c r="A50" s="48">
        <v>43</v>
      </c>
      <c r="B50" s="49" t="s">
        <v>43</v>
      </c>
      <c r="C50" s="127">
        <v>96351</v>
      </c>
      <c r="D50" s="127">
        <v>56525.5</v>
      </c>
      <c r="E50" s="110">
        <f>'Pri Sec_outstanding_6'!O50+NPS_OS_8!U50</f>
        <v>391552</v>
      </c>
      <c r="F50" s="110">
        <f>'CD Ratio_3'!F50</f>
        <v>414641.72</v>
      </c>
      <c r="G50" s="112">
        <f t="shared" si="0"/>
        <v>13.632371580939806</v>
      </c>
    </row>
    <row r="51" spans="1:9" ht="15" customHeight="1">
      <c r="A51" s="48">
        <v>44</v>
      </c>
      <c r="B51" s="49" t="s">
        <v>206</v>
      </c>
      <c r="C51" s="127">
        <v>99030</v>
      </c>
      <c r="D51" s="127">
        <v>72257</v>
      </c>
      <c r="E51" s="110">
        <f>'Pri Sec_outstanding_6'!O51+NPS_OS_8!U51</f>
        <v>358330</v>
      </c>
      <c r="F51" s="110">
        <f>'CD Ratio_3'!F51</f>
        <v>276567</v>
      </c>
      <c r="G51" s="112">
        <f t="shared" si="0"/>
        <v>26.126399751235684</v>
      </c>
    </row>
    <row r="52" spans="1:9" ht="15" customHeight="1">
      <c r="A52" s="48">
        <v>45</v>
      </c>
      <c r="B52" s="49" t="s">
        <v>49</v>
      </c>
      <c r="C52" s="127">
        <v>35380</v>
      </c>
      <c r="D52" s="127">
        <v>36789.35</v>
      </c>
      <c r="E52" s="110">
        <f>'Pri Sec_outstanding_6'!O52+NPS_OS_8!U52</f>
        <v>355601</v>
      </c>
      <c r="F52" s="110">
        <f>'CD Ratio_3'!F52</f>
        <v>489410.26</v>
      </c>
      <c r="G52" s="112">
        <f t="shared" si="0"/>
        <v>7.5170777989002522</v>
      </c>
    </row>
    <row r="53" spans="1:9" s="37" customFormat="1" ht="15" customHeight="1">
      <c r="A53" s="180"/>
      <c r="B53" s="152" t="s">
        <v>307</v>
      </c>
      <c r="C53" s="181">
        <f>SUM(C50:C52)</f>
        <v>230761</v>
      </c>
      <c r="D53" s="181">
        <f t="shared" ref="D53:F53" si="3">SUM(D50:D52)</f>
        <v>165571.85</v>
      </c>
      <c r="E53" s="181">
        <f t="shared" si="3"/>
        <v>1105483</v>
      </c>
      <c r="F53" s="181">
        <f t="shared" si="3"/>
        <v>1180618.98</v>
      </c>
      <c r="G53" s="182">
        <f t="shared" si="0"/>
        <v>14.024156209990796</v>
      </c>
      <c r="I53" s="32"/>
    </row>
    <row r="54" spans="1:9" ht="15" customHeight="1">
      <c r="A54" s="48">
        <v>46</v>
      </c>
      <c r="B54" s="49" t="s">
        <v>298</v>
      </c>
      <c r="C54" s="127">
        <v>0</v>
      </c>
      <c r="D54" s="127">
        <v>0</v>
      </c>
      <c r="E54" s="110">
        <f>'Pri Sec_outstanding_6'!O54+NPS_OS_8!U54</f>
        <v>0</v>
      </c>
      <c r="F54" s="110">
        <f>'CD Ratio_3'!F54</f>
        <v>0</v>
      </c>
      <c r="G54" s="112">
        <v>0</v>
      </c>
    </row>
    <row r="55" spans="1:9" ht="15" customHeight="1">
      <c r="A55" s="48">
        <v>47</v>
      </c>
      <c r="B55" s="49" t="s">
        <v>231</v>
      </c>
      <c r="C55" s="127">
        <v>521605</v>
      </c>
      <c r="D55" s="127">
        <v>392897.63</v>
      </c>
      <c r="E55" s="110">
        <f>'Pri Sec_outstanding_6'!O55+NPS_OS_8!U55</f>
        <v>5717580</v>
      </c>
      <c r="F55" s="110">
        <f>'CD Ratio_3'!F55</f>
        <v>3112911</v>
      </c>
      <c r="G55" s="112">
        <f t="shared" si="0"/>
        <v>12.621550375195437</v>
      </c>
    </row>
    <row r="56" spans="1:9" ht="15" customHeight="1">
      <c r="A56" s="48">
        <v>48</v>
      </c>
      <c r="B56" s="49" t="s">
        <v>299</v>
      </c>
      <c r="C56" s="127">
        <v>0</v>
      </c>
      <c r="D56" s="127">
        <v>0</v>
      </c>
      <c r="E56" s="110">
        <f>'Pri Sec_outstanding_6'!O56+NPS_OS_8!U56</f>
        <v>0</v>
      </c>
      <c r="F56" s="110">
        <f>'CD Ratio_3'!F56</f>
        <v>2587</v>
      </c>
      <c r="G56" s="112">
        <v>0</v>
      </c>
    </row>
    <row r="57" spans="1:9" ht="15" customHeight="1">
      <c r="A57" s="48">
        <v>49</v>
      </c>
      <c r="B57" s="49" t="s">
        <v>305</v>
      </c>
      <c r="C57" s="127">
        <v>0</v>
      </c>
      <c r="D57" s="127">
        <v>0</v>
      </c>
      <c r="E57" s="110">
        <f>'Pri Sec_outstanding_6'!O57+NPS_OS_8!U57</f>
        <v>0</v>
      </c>
      <c r="F57" s="110">
        <f>'CD Ratio_3'!F57</f>
        <v>4725</v>
      </c>
      <c r="G57" s="112">
        <v>0</v>
      </c>
    </row>
    <row r="58" spans="1:9" s="37" customFormat="1" ht="15" customHeight="1">
      <c r="A58" s="180"/>
      <c r="B58" s="152" t="s">
        <v>300</v>
      </c>
      <c r="C58" s="181">
        <f>SUM(C54:C57)</f>
        <v>521605</v>
      </c>
      <c r="D58" s="181">
        <f t="shared" ref="D58:F58" si="4">SUM(D54:D57)</f>
        <v>392897.63</v>
      </c>
      <c r="E58" s="181">
        <f t="shared" si="4"/>
        <v>5717580</v>
      </c>
      <c r="F58" s="181">
        <f t="shared" si="4"/>
        <v>3120223</v>
      </c>
      <c r="G58" s="182">
        <f t="shared" si="0"/>
        <v>12.591972753229497</v>
      </c>
      <c r="I58" s="32"/>
    </row>
    <row r="59" spans="1:9" s="37" customFormat="1" ht="15" customHeight="1">
      <c r="A59" s="180"/>
      <c r="B59" s="152" t="s">
        <v>232</v>
      </c>
      <c r="C59" s="181">
        <f>C58+C53+C49+C27</f>
        <v>1284658</v>
      </c>
      <c r="D59" s="181">
        <f t="shared" ref="D59:F59" si="5">D58+D53+D49+D27</f>
        <v>2197104.48</v>
      </c>
      <c r="E59" s="181">
        <f t="shared" si="5"/>
        <v>13032295</v>
      </c>
      <c r="F59" s="181">
        <f t="shared" si="5"/>
        <v>27292391.879000001</v>
      </c>
      <c r="G59" s="182">
        <f t="shared" si="0"/>
        <v>8.050245246883442</v>
      </c>
      <c r="I59" s="32"/>
    </row>
    <row r="60" spans="1:9">
      <c r="D60" s="34" t="s">
        <v>1229</v>
      </c>
    </row>
    <row r="70" spans="3:4">
      <c r="C70" s="35"/>
      <c r="D70" s="35"/>
    </row>
  </sheetData>
  <sheetProtection formatCells="0" formatColumns="0" formatRows="0" insertColumns="0" insertRows="0" insertHyperlinks="0" deleteColumns="0" deleteRows="0" selectLockedCells="1" sort="0" autoFilter="0" pivotTables="0"/>
  <mergeCells count="9">
    <mergeCell ref="A1:G1"/>
    <mergeCell ref="E4:F4"/>
    <mergeCell ref="G4:G5"/>
    <mergeCell ref="A2:F2"/>
    <mergeCell ref="C3:D3"/>
    <mergeCell ref="A4:A5"/>
    <mergeCell ref="B4:B5"/>
    <mergeCell ref="E3:F3"/>
    <mergeCell ref="C4:D4"/>
  </mergeCells>
  <phoneticPr fontId="10" type="noConversion"/>
  <pageMargins left="1.2" right="0.7" top="0.25" bottom="0.25" header="0.3" footer="0.3"/>
  <pageSetup scale="73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A1:O66"/>
  <sheetViews>
    <sheetView zoomScaleNormal="100" workbookViewId="0">
      <pane xSplit="2" ySplit="5" topLeftCell="C48" activePane="bottomRight" state="frozen"/>
      <selection pane="topRight" activeCell="C1" sqref="C1"/>
      <selection pane="bottomLeft" activeCell="A6" sqref="A6"/>
      <selection pane="bottomRight" activeCell="J63" sqref="J63"/>
    </sheetView>
  </sheetViews>
  <sheetFormatPr baseColWidth="10" defaultColWidth="9.19921875" defaultRowHeight="13"/>
  <cols>
    <col min="1" max="1" width="5.796875" style="85" customWidth="1"/>
    <col min="2" max="2" width="29" style="85" customWidth="1"/>
    <col min="3" max="4" width="10.3984375" style="85" bestFit="1" customWidth="1"/>
    <col min="5" max="5" width="8.796875" style="85" bestFit="1" customWidth="1"/>
    <col min="6" max="6" width="9" style="85" bestFit="1" customWidth="1"/>
    <col min="7" max="7" width="7" style="85" customWidth="1"/>
    <col min="8" max="8" width="8.796875" style="85" bestFit="1" customWidth="1"/>
    <col min="9" max="9" width="9.796875" style="85" bestFit="1" customWidth="1"/>
    <col min="10" max="10" width="10.59765625" style="85" bestFit="1" customWidth="1"/>
    <col min="11" max="12" width="9.19921875" style="85" bestFit="1" customWidth="1"/>
    <col min="13" max="13" width="10.19921875" style="85" bestFit="1" customWidth="1"/>
    <col min="14" max="14" width="10.3984375" style="85" bestFit="1" customWidth="1"/>
    <col min="15" max="16384" width="9.19921875" style="85"/>
  </cols>
  <sheetData>
    <row r="1" spans="1:15" ht="14.25" customHeight="1">
      <c r="A1" s="474" t="s">
        <v>718</v>
      </c>
      <c r="B1" s="474"/>
      <c r="C1" s="474"/>
      <c r="D1" s="474"/>
      <c r="E1" s="474"/>
      <c r="F1" s="474"/>
      <c r="G1" s="474"/>
      <c r="H1" s="474"/>
      <c r="I1" s="474"/>
      <c r="J1" s="474"/>
      <c r="K1" s="474"/>
      <c r="L1" s="474"/>
      <c r="M1" s="474"/>
      <c r="N1" s="474"/>
    </row>
    <row r="2" spans="1:15" ht="16">
      <c r="A2" s="479" t="s">
        <v>31</v>
      </c>
      <c r="B2" s="479"/>
      <c r="C2" s="479"/>
      <c r="D2" s="479"/>
      <c r="E2" s="479"/>
      <c r="F2" s="479"/>
      <c r="G2" s="479"/>
      <c r="H2" s="479"/>
      <c r="I2" s="479"/>
      <c r="J2" s="479"/>
      <c r="K2" s="479"/>
      <c r="L2" s="479"/>
      <c r="M2" s="479"/>
      <c r="N2" s="479"/>
    </row>
    <row r="3" spans="1:15" ht="14">
      <c r="A3" s="87"/>
      <c r="B3" s="86" t="s">
        <v>12</v>
      </c>
      <c r="C3" s="87"/>
      <c r="D3" s="87"/>
      <c r="E3" s="87"/>
      <c r="F3" s="87"/>
      <c r="G3" s="87"/>
      <c r="H3" s="87"/>
      <c r="K3" s="87"/>
      <c r="L3" s="490" t="s">
        <v>161</v>
      </c>
      <c r="M3" s="490"/>
    </row>
    <row r="4" spans="1:15" ht="15" customHeight="1">
      <c r="A4" s="485" t="s">
        <v>207</v>
      </c>
      <c r="B4" s="487" t="s">
        <v>3</v>
      </c>
      <c r="C4" s="403" t="s">
        <v>18</v>
      </c>
      <c r="D4" s="401"/>
      <c r="E4" s="403" t="s">
        <v>19</v>
      </c>
      <c r="F4" s="401"/>
      <c r="G4" s="403" t="s">
        <v>20</v>
      </c>
      <c r="H4" s="401"/>
      <c r="I4" s="403" t="s">
        <v>24</v>
      </c>
      <c r="J4" s="401"/>
      <c r="K4" s="489" t="s">
        <v>38</v>
      </c>
      <c r="L4" s="489"/>
      <c r="M4" s="489" t="s">
        <v>109</v>
      </c>
      <c r="N4" s="489"/>
    </row>
    <row r="5" spans="1:15" ht="15" customHeight="1">
      <c r="A5" s="486"/>
      <c r="B5" s="488"/>
      <c r="C5" s="209" t="s">
        <v>30</v>
      </c>
      <c r="D5" s="209" t="s">
        <v>17</v>
      </c>
      <c r="E5" s="209" t="s">
        <v>30</v>
      </c>
      <c r="F5" s="209" t="s">
        <v>17</v>
      </c>
      <c r="G5" s="209" t="s">
        <v>30</v>
      </c>
      <c r="H5" s="209" t="s">
        <v>17</v>
      </c>
      <c r="I5" s="209" t="s">
        <v>30</v>
      </c>
      <c r="J5" s="209" t="s">
        <v>17</v>
      </c>
      <c r="K5" s="209" t="s">
        <v>30</v>
      </c>
      <c r="L5" s="209" t="s">
        <v>17</v>
      </c>
      <c r="M5" s="209" t="s">
        <v>30</v>
      </c>
      <c r="N5" s="209" t="s">
        <v>17</v>
      </c>
    </row>
    <row r="6" spans="1:15" ht="15" customHeight="1">
      <c r="A6" s="48">
        <v>1</v>
      </c>
      <c r="B6" s="49" t="s">
        <v>52</v>
      </c>
      <c r="C6" s="72">
        <v>7576</v>
      </c>
      <c r="D6" s="72">
        <v>18030</v>
      </c>
      <c r="E6" s="72">
        <v>473</v>
      </c>
      <c r="F6" s="72">
        <v>928</v>
      </c>
      <c r="G6" s="72">
        <v>205</v>
      </c>
      <c r="H6" s="72">
        <v>480</v>
      </c>
      <c r="I6" s="72">
        <v>4355</v>
      </c>
      <c r="J6" s="72">
        <v>30212</v>
      </c>
      <c r="K6" s="72">
        <v>168</v>
      </c>
      <c r="L6" s="72">
        <v>48</v>
      </c>
      <c r="M6" s="95">
        <f>K6+I6+G6+E6+C6</f>
        <v>12777</v>
      </c>
      <c r="N6" s="95">
        <f>L6+J6+H6+F6+D6</f>
        <v>49698</v>
      </c>
      <c r="O6" s="111"/>
    </row>
    <row r="7" spans="1:15" ht="14">
      <c r="A7" s="48">
        <v>2</v>
      </c>
      <c r="B7" s="49" t="s">
        <v>53</v>
      </c>
      <c r="C7" s="72">
        <v>31</v>
      </c>
      <c r="D7" s="72">
        <v>2662</v>
      </c>
      <c r="E7" s="72">
        <v>28</v>
      </c>
      <c r="F7" s="72">
        <v>388</v>
      </c>
      <c r="G7" s="72">
        <v>8</v>
      </c>
      <c r="H7" s="72">
        <v>14</v>
      </c>
      <c r="I7" s="72">
        <v>254</v>
      </c>
      <c r="J7" s="72">
        <v>1005</v>
      </c>
      <c r="K7" s="72">
        <v>27</v>
      </c>
      <c r="L7" s="72">
        <v>402</v>
      </c>
      <c r="M7" s="95">
        <f t="shared" ref="M7:M57" si="0">K7+I7+G7+E7+C7</f>
        <v>348</v>
      </c>
      <c r="N7" s="95">
        <f t="shared" ref="N7:N57" si="1">L7+J7+H7+F7+D7</f>
        <v>4471</v>
      </c>
      <c r="O7" s="111"/>
    </row>
    <row r="8" spans="1:15" ht="14">
      <c r="A8" s="48">
        <v>3</v>
      </c>
      <c r="B8" s="49" t="s">
        <v>54</v>
      </c>
      <c r="C8" s="72">
        <v>8632</v>
      </c>
      <c r="D8" s="72">
        <v>22168</v>
      </c>
      <c r="E8" s="72">
        <v>1871</v>
      </c>
      <c r="F8" s="72">
        <v>3973</v>
      </c>
      <c r="G8" s="72">
        <v>478</v>
      </c>
      <c r="H8" s="72">
        <v>951</v>
      </c>
      <c r="I8" s="72">
        <v>4306</v>
      </c>
      <c r="J8" s="72">
        <v>41162</v>
      </c>
      <c r="K8" s="72">
        <v>2181</v>
      </c>
      <c r="L8" s="72">
        <v>2781</v>
      </c>
      <c r="M8" s="95">
        <f t="shared" si="0"/>
        <v>17468</v>
      </c>
      <c r="N8" s="95">
        <f t="shared" si="1"/>
        <v>71035</v>
      </c>
      <c r="O8" s="111"/>
    </row>
    <row r="9" spans="1:15" ht="14">
      <c r="A9" s="48">
        <v>4</v>
      </c>
      <c r="B9" s="49" t="s">
        <v>55</v>
      </c>
      <c r="C9" s="72">
        <v>25524</v>
      </c>
      <c r="D9" s="72">
        <v>53277</v>
      </c>
      <c r="E9" s="72">
        <v>498</v>
      </c>
      <c r="F9" s="72">
        <v>342</v>
      </c>
      <c r="G9" s="72">
        <v>713</v>
      </c>
      <c r="H9" s="72">
        <v>559</v>
      </c>
      <c r="I9" s="72">
        <v>18861</v>
      </c>
      <c r="J9" s="72">
        <v>50772</v>
      </c>
      <c r="K9" s="72">
        <v>1014</v>
      </c>
      <c r="L9" s="72">
        <v>6850</v>
      </c>
      <c r="M9" s="95">
        <f t="shared" si="0"/>
        <v>46610</v>
      </c>
      <c r="N9" s="95">
        <f t="shared" si="1"/>
        <v>111800</v>
      </c>
      <c r="O9" s="111"/>
    </row>
    <row r="10" spans="1:15" ht="14">
      <c r="A10" s="48">
        <v>5</v>
      </c>
      <c r="B10" s="49" t="s">
        <v>56</v>
      </c>
      <c r="C10" s="72">
        <v>13997</v>
      </c>
      <c r="D10" s="72">
        <v>25081</v>
      </c>
      <c r="E10" s="72">
        <v>3560</v>
      </c>
      <c r="F10" s="72">
        <v>4262</v>
      </c>
      <c r="G10" s="72">
        <v>233</v>
      </c>
      <c r="H10" s="72">
        <v>113</v>
      </c>
      <c r="I10" s="72">
        <v>6994</v>
      </c>
      <c r="J10" s="72">
        <v>19765</v>
      </c>
      <c r="K10" s="72">
        <v>493</v>
      </c>
      <c r="L10" s="72">
        <v>693</v>
      </c>
      <c r="M10" s="95">
        <f t="shared" si="0"/>
        <v>25277</v>
      </c>
      <c r="N10" s="95">
        <f t="shared" si="1"/>
        <v>49914</v>
      </c>
      <c r="O10" s="111"/>
    </row>
    <row r="11" spans="1:15" ht="14">
      <c r="A11" s="48">
        <v>6</v>
      </c>
      <c r="B11" s="49" t="s">
        <v>57</v>
      </c>
      <c r="C11" s="72">
        <v>2808</v>
      </c>
      <c r="D11" s="72">
        <v>11768.5</v>
      </c>
      <c r="E11" s="72">
        <v>250</v>
      </c>
      <c r="F11" s="72">
        <v>2942.2</v>
      </c>
      <c r="G11" s="72">
        <v>195</v>
      </c>
      <c r="H11" s="72">
        <v>521.09</v>
      </c>
      <c r="I11" s="72">
        <v>2847</v>
      </c>
      <c r="J11" s="72">
        <v>20178.5</v>
      </c>
      <c r="K11" s="72">
        <v>711</v>
      </c>
      <c r="L11" s="72">
        <v>2317.88</v>
      </c>
      <c r="M11" s="95">
        <f t="shared" si="0"/>
        <v>6811</v>
      </c>
      <c r="N11" s="95">
        <f t="shared" si="1"/>
        <v>37728.17</v>
      </c>
      <c r="O11" s="111"/>
    </row>
    <row r="12" spans="1:15" ht="14">
      <c r="A12" s="48">
        <v>7</v>
      </c>
      <c r="B12" s="49" t="s">
        <v>58</v>
      </c>
      <c r="C12" s="72">
        <v>21678</v>
      </c>
      <c r="D12" s="72">
        <v>35570</v>
      </c>
      <c r="E12" s="72">
        <v>13668</v>
      </c>
      <c r="F12" s="72">
        <v>11929</v>
      </c>
      <c r="G12" s="72">
        <v>1067</v>
      </c>
      <c r="H12" s="72">
        <v>1944</v>
      </c>
      <c r="I12" s="72">
        <v>27655</v>
      </c>
      <c r="J12" s="72">
        <v>29604</v>
      </c>
      <c r="K12" s="72">
        <v>811</v>
      </c>
      <c r="L12" s="72">
        <v>150</v>
      </c>
      <c r="M12" s="95">
        <f t="shared" si="0"/>
        <v>64879</v>
      </c>
      <c r="N12" s="95">
        <f t="shared" si="1"/>
        <v>79197</v>
      </c>
      <c r="O12" s="111"/>
    </row>
    <row r="13" spans="1:15" ht="14">
      <c r="A13" s="48">
        <v>8</v>
      </c>
      <c r="B13" s="49" t="s">
        <v>45</v>
      </c>
      <c r="C13" s="72">
        <v>1598</v>
      </c>
      <c r="D13" s="72">
        <v>4838</v>
      </c>
      <c r="E13" s="72">
        <v>20</v>
      </c>
      <c r="F13" s="72">
        <v>107</v>
      </c>
      <c r="G13" s="72">
        <v>44</v>
      </c>
      <c r="H13" s="72">
        <v>135</v>
      </c>
      <c r="I13" s="72">
        <v>689</v>
      </c>
      <c r="J13" s="72">
        <v>3431</v>
      </c>
      <c r="K13" s="72">
        <v>250</v>
      </c>
      <c r="L13" s="72">
        <v>200</v>
      </c>
      <c r="M13" s="95">
        <f t="shared" si="0"/>
        <v>2601</v>
      </c>
      <c r="N13" s="95">
        <f t="shared" si="1"/>
        <v>8711</v>
      </c>
      <c r="O13" s="111"/>
    </row>
    <row r="14" spans="1:15" ht="14">
      <c r="A14" s="48">
        <v>9</v>
      </c>
      <c r="B14" s="49" t="s">
        <v>46</v>
      </c>
      <c r="C14" s="72">
        <v>3115</v>
      </c>
      <c r="D14" s="72">
        <v>5163</v>
      </c>
      <c r="E14" s="72">
        <v>183</v>
      </c>
      <c r="F14" s="72">
        <v>430</v>
      </c>
      <c r="G14" s="72">
        <v>157</v>
      </c>
      <c r="H14" s="72">
        <v>267</v>
      </c>
      <c r="I14" s="72">
        <v>4671</v>
      </c>
      <c r="J14" s="72">
        <v>4478</v>
      </c>
      <c r="K14" s="72">
        <v>557</v>
      </c>
      <c r="L14" s="72">
        <v>302</v>
      </c>
      <c r="M14" s="95">
        <f t="shared" si="0"/>
        <v>8683</v>
      </c>
      <c r="N14" s="95">
        <f t="shared" si="1"/>
        <v>10640</v>
      </c>
      <c r="O14" s="111"/>
    </row>
    <row r="15" spans="1:15" ht="14">
      <c r="A15" s="48">
        <v>10</v>
      </c>
      <c r="B15" s="49" t="s">
        <v>78</v>
      </c>
      <c r="C15" s="72">
        <v>4538</v>
      </c>
      <c r="D15" s="72">
        <v>3677</v>
      </c>
      <c r="E15" s="72">
        <v>35</v>
      </c>
      <c r="F15" s="72">
        <v>375</v>
      </c>
      <c r="G15" s="72">
        <v>3</v>
      </c>
      <c r="H15" s="72">
        <v>5</v>
      </c>
      <c r="I15" s="72">
        <v>3866</v>
      </c>
      <c r="J15" s="72">
        <v>12298</v>
      </c>
      <c r="K15" s="72">
        <v>0</v>
      </c>
      <c r="L15" s="72">
        <v>0</v>
      </c>
      <c r="M15" s="95">
        <f t="shared" si="0"/>
        <v>8442</v>
      </c>
      <c r="N15" s="95">
        <f t="shared" si="1"/>
        <v>16355</v>
      </c>
      <c r="O15" s="111"/>
    </row>
    <row r="16" spans="1:15" ht="14">
      <c r="A16" s="48">
        <v>11</v>
      </c>
      <c r="B16" s="49" t="s">
        <v>59</v>
      </c>
      <c r="C16" s="72">
        <v>304</v>
      </c>
      <c r="D16" s="72">
        <v>400.91</v>
      </c>
      <c r="E16" s="72">
        <v>11</v>
      </c>
      <c r="F16" s="72">
        <v>116.78</v>
      </c>
      <c r="G16" s="72">
        <v>12</v>
      </c>
      <c r="H16" s="72">
        <v>20.440000000000001</v>
      </c>
      <c r="I16" s="72">
        <v>251</v>
      </c>
      <c r="J16" s="72">
        <v>1638</v>
      </c>
      <c r="K16" s="72">
        <v>219</v>
      </c>
      <c r="L16" s="72">
        <v>639.02</v>
      </c>
      <c r="M16" s="95">
        <f t="shared" si="0"/>
        <v>797</v>
      </c>
      <c r="N16" s="95">
        <f t="shared" si="1"/>
        <v>2815.15</v>
      </c>
      <c r="O16" s="111"/>
    </row>
    <row r="17" spans="1:15" ht="14">
      <c r="A17" s="48">
        <v>12</v>
      </c>
      <c r="B17" s="49" t="s">
        <v>60</v>
      </c>
      <c r="C17" s="72">
        <v>139</v>
      </c>
      <c r="D17" s="72">
        <v>554.21</v>
      </c>
      <c r="E17" s="72">
        <v>92</v>
      </c>
      <c r="F17" s="72">
        <v>105.96</v>
      </c>
      <c r="G17" s="72">
        <v>6</v>
      </c>
      <c r="H17" s="72">
        <v>14.44</v>
      </c>
      <c r="I17" s="72">
        <v>742</v>
      </c>
      <c r="J17" s="72">
        <v>2721</v>
      </c>
      <c r="K17" s="72">
        <v>0</v>
      </c>
      <c r="L17" s="72">
        <v>0</v>
      </c>
      <c r="M17" s="95">
        <f t="shared" si="0"/>
        <v>979</v>
      </c>
      <c r="N17" s="95">
        <f t="shared" si="1"/>
        <v>3395.61</v>
      </c>
      <c r="O17" s="111"/>
    </row>
    <row r="18" spans="1:15" ht="14">
      <c r="A18" s="48">
        <v>13</v>
      </c>
      <c r="B18" s="49" t="s">
        <v>189</v>
      </c>
      <c r="C18" s="72">
        <v>4236</v>
      </c>
      <c r="D18" s="72">
        <v>11417</v>
      </c>
      <c r="E18" s="72">
        <v>1264</v>
      </c>
      <c r="F18" s="72">
        <v>1026</v>
      </c>
      <c r="G18" s="72">
        <v>225</v>
      </c>
      <c r="H18" s="72">
        <v>343</v>
      </c>
      <c r="I18" s="72">
        <v>1795</v>
      </c>
      <c r="J18" s="72">
        <v>4802</v>
      </c>
      <c r="K18" s="72">
        <v>27</v>
      </c>
      <c r="L18" s="72">
        <v>12</v>
      </c>
      <c r="M18" s="95">
        <f t="shared" si="0"/>
        <v>7547</v>
      </c>
      <c r="N18" s="95">
        <f t="shared" si="1"/>
        <v>17600</v>
      </c>
      <c r="O18" s="111"/>
    </row>
    <row r="19" spans="1:15" ht="14">
      <c r="A19" s="48">
        <v>14</v>
      </c>
      <c r="B19" s="49" t="s">
        <v>190</v>
      </c>
      <c r="C19" s="72">
        <v>1450</v>
      </c>
      <c r="D19" s="72">
        <v>2550</v>
      </c>
      <c r="E19" s="72">
        <v>82</v>
      </c>
      <c r="F19" s="72">
        <v>190</v>
      </c>
      <c r="G19" s="72">
        <v>36</v>
      </c>
      <c r="H19" s="72">
        <v>50</v>
      </c>
      <c r="I19" s="72">
        <v>3032</v>
      </c>
      <c r="J19" s="72">
        <v>1956</v>
      </c>
      <c r="K19" s="72">
        <v>16</v>
      </c>
      <c r="L19" s="72">
        <v>20</v>
      </c>
      <c r="M19" s="95">
        <f t="shared" si="0"/>
        <v>4616</v>
      </c>
      <c r="N19" s="95">
        <f t="shared" si="1"/>
        <v>4766</v>
      </c>
      <c r="O19" s="111"/>
    </row>
    <row r="20" spans="1:15" ht="14">
      <c r="A20" s="48">
        <v>15</v>
      </c>
      <c r="B20" s="49" t="s">
        <v>61</v>
      </c>
      <c r="C20" s="72">
        <v>10033</v>
      </c>
      <c r="D20" s="72">
        <v>21670</v>
      </c>
      <c r="E20" s="72">
        <v>1009</v>
      </c>
      <c r="F20" s="72">
        <v>3782</v>
      </c>
      <c r="G20" s="72">
        <v>348</v>
      </c>
      <c r="H20" s="72">
        <v>855</v>
      </c>
      <c r="I20" s="72">
        <v>5255</v>
      </c>
      <c r="J20" s="72">
        <v>69870</v>
      </c>
      <c r="K20" s="72">
        <v>344</v>
      </c>
      <c r="L20" s="72">
        <v>50</v>
      </c>
      <c r="M20" s="95">
        <f t="shared" si="0"/>
        <v>16989</v>
      </c>
      <c r="N20" s="95">
        <f t="shared" si="1"/>
        <v>96227</v>
      </c>
      <c r="O20" s="111"/>
    </row>
    <row r="21" spans="1:15" ht="14">
      <c r="A21" s="48">
        <v>16</v>
      </c>
      <c r="B21" s="49" t="s">
        <v>67</v>
      </c>
      <c r="C21" s="72">
        <v>51304</v>
      </c>
      <c r="D21" s="72">
        <v>66885</v>
      </c>
      <c r="E21" s="72">
        <v>9862</v>
      </c>
      <c r="F21" s="72">
        <v>8432</v>
      </c>
      <c r="G21" s="72">
        <v>1233</v>
      </c>
      <c r="H21" s="72">
        <v>2473</v>
      </c>
      <c r="I21" s="72">
        <v>20047</v>
      </c>
      <c r="J21" s="72">
        <v>14906</v>
      </c>
      <c r="K21" s="72">
        <v>0</v>
      </c>
      <c r="L21" s="72">
        <v>0</v>
      </c>
      <c r="M21" s="95">
        <f t="shared" si="0"/>
        <v>82446</v>
      </c>
      <c r="N21" s="95">
        <f t="shared" si="1"/>
        <v>92696</v>
      </c>
      <c r="O21" s="111"/>
    </row>
    <row r="22" spans="1:15" ht="14">
      <c r="A22" s="48">
        <v>17</v>
      </c>
      <c r="B22" s="49" t="s">
        <v>62</v>
      </c>
      <c r="C22" s="72">
        <v>3340</v>
      </c>
      <c r="D22" s="72">
        <v>4434</v>
      </c>
      <c r="E22" s="72">
        <v>1969</v>
      </c>
      <c r="F22" s="72">
        <v>2166</v>
      </c>
      <c r="G22" s="72">
        <v>156</v>
      </c>
      <c r="H22" s="72">
        <v>273</v>
      </c>
      <c r="I22" s="72">
        <v>4297</v>
      </c>
      <c r="J22" s="72">
        <v>511</v>
      </c>
      <c r="K22" s="72">
        <v>117</v>
      </c>
      <c r="L22" s="72">
        <v>51</v>
      </c>
      <c r="M22" s="95">
        <f t="shared" si="0"/>
        <v>9879</v>
      </c>
      <c r="N22" s="95">
        <f t="shared" si="1"/>
        <v>7435</v>
      </c>
      <c r="O22" s="111"/>
    </row>
    <row r="23" spans="1:15" ht="14">
      <c r="A23" s="48">
        <v>18</v>
      </c>
      <c r="B23" s="49" t="s">
        <v>191</v>
      </c>
      <c r="C23" s="72">
        <v>5056</v>
      </c>
      <c r="D23" s="72">
        <v>14477</v>
      </c>
      <c r="E23" s="72">
        <v>139</v>
      </c>
      <c r="F23" s="72">
        <v>128</v>
      </c>
      <c r="G23" s="72">
        <v>386</v>
      </c>
      <c r="H23" s="72">
        <v>936</v>
      </c>
      <c r="I23" s="72">
        <v>946</v>
      </c>
      <c r="J23" s="72">
        <v>10283</v>
      </c>
      <c r="K23" s="72">
        <v>7370</v>
      </c>
      <c r="L23" s="72">
        <v>30754</v>
      </c>
      <c r="M23" s="95">
        <f t="shared" si="0"/>
        <v>13897</v>
      </c>
      <c r="N23" s="95">
        <f t="shared" si="1"/>
        <v>56578</v>
      </c>
      <c r="O23" s="111"/>
    </row>
    <row r="24" spans="1:15" ht="14">
      <c r="A24" s="48">
        <v>19</v>
      </c>
      <c r="B24" s="49" t="s">
        <v>63</v>
      </c>
      <c r="C24" s="72">
        <v>18470</v>
      </c>
      <c r="D24" s="72">
        <v>26651</v>
      </c>
      <c r="E24" s="72">
        <v>4034</v>
      </c>
      <c r="F24" s="72">
        <v>3418</v>
      </c>
      <c r="G24" s="72">
        <v>499</v>
      </c>
      <c r="H24" s="72">
        <v>893</v>
      </c>
      <c r="I24" s="72">
        <v>19004</v>
      </c>
      <c r="J24" s="72">
        <v>45444</v>
      </c>
      <c r="K24" s="72">
        <v>3382</v>
      </c>
      <c r="L24" s="72">
        <v>18943</v>
      </c>
      <c r="M24" s="95">
        <f t="shared" si="0"/>
        <v>45389</v>
      </c>
      <c r="N24" s="95">
        <f t="shared" si="1"/>
        <v>95349</v>
      </c>
      <c r="O24" s="111"/>
    </row>
    <row r="25" spans="1:15" ht="14">
      <c r="A25" s="48">
        <v>20</v>
      </c>
      <c r="B25" s="49" t="s">
        <v>64</v>
      </c>
      <c r="C25" s="72">
        <v>45</v>
      </c>
      <c r="D25" s="72">
        <v>209.5</v>
      </c>
      <c r="E25" s="72">
        <v>9</v>
      </c>
      <c r="F25" s="72">
        <v>117.95</v>
      </c>
      <c r="G25" s="72">
        <v>8</v>
      </c>
      <c r="H25" s="72">
        <v>18.309999999999999</v>
      </c>
      <c r="I25" s="72">
        <v>138</v>
      </c>
      <c r="J25" s="72">
        <v>300.41000000000003</v>
      </c>
      <c r="K25" s="72">
        <v>11</v>
      </c>
      <c r="L25" s="72">
        <v>426.51</v>
      </c>
      <c r="M25" s="95">
        <f t="shared" si="0"/>
        <v>211</v>
      </c>
      <c r="N25" s="95">
        <f t="shared" si="1"/>
        <v>1072.68</v>
      </c>
      <c r="O25" s="111"/>
    </row>
    <row r="26" spans="1:15" ht="14">
      <c r="A26" s="48">
        <v>21</v>
      </c>
      <c r="B26" s="49" t="s">
        <v>47</v>
      </c>
      <c r="C26" s="72">
        <v>453</v>
      </c>
      <c r="D26" s="72">
        <v>909.82</v>
      </c>
      <c r="E26" s="72">
        <v>31</v>
      </c>
      <c r="F26" s="72">
        <v>303.2</v>
      </c>
      <c r="G26" s="72">
        <v>18</v>
      </c>
      <c r="H26" s="72">
        <v>30.2</v>
      </c>
      <c r="I26" s="72">
        <v>807</v>
      </c>
      <c r="J26" s="72">
        <v>1301</v>
      </c>
      <c r="K26" s="72">
        <v>1418</v>
      </c>
      <c r="L26" s="72">
        <v>315.62</v>
      </c>
      <c r="M26" s="95">
        <f t="shared" si="0"/>
        <v>2727</v>
      </c>
      <c r="N26" s="95">
        <f t="shared" si="1"/>
        <v>2859.84</v>
      </c>
      <c r="O26" s="111"/>
    </row>
    <row r="27" spans="1:15" ht="14">
      <c r="A27" s="206"/>
      <c r="B27" s="152" t="s">
        <v>306</v>
      </c>
      <c r="C27" s="186">
        <f>SUM(C6:C26)</f>
        <v>184327</v>
      </c>
      <c r="D27" s="186">
        <f t="shared" ref="D27:L27" si="2">SUM(D6:D26)</f>
        <v>332392.94</v>
      </c>
      <c r="E27" s="186">
        <f t="shared" si="2"/>
        <v>39088</v>
      </c>
      <c r="F27" s="186">
        <f t="shared" si="2"/>
        <v>45462.09</v>
      </c>
      <c r="G27" s="186">
        <f t="shared" si="2"/>
        <v>6030</v>
      </c>
      <c r="H27" s="186">
        <f t="shared" si="2"/>
        <v>10895.48</v>
      </c>
      <c r="I27" s="186">
        <f t="shared" si="2"/>
        <v>130812</v>
      </c>
      <c r="J27" s="186">
        <f t="shared" si="2"/>
        <v>366637.91</v>
      </c>
      <c r="K27" s="186">
        <f t="shared" si="2"/>
        <v>19116</v>
      </c>
      <c r="L27" s="186">
        <f t="shared" si="2"/>
        <v>64955.030000000006</v>
      </c>
      <c r="M27" s="186">
        <f t="shared" ref="M27:N27" si="3">SUM(M6:M26)</f>
        <v>379373</v>
      </c>
      <c r="N27" s="186">
        <f t="shared" si="3"/>
        <v>820343.45</v>
      </c>
      <c r="O27" s="111"/>
    </row>
    <row r="28" spans="1:15" ht="14">
      <c r="A28" s="48">
        <v>22</v>
      </c>
      <c r="B28" s="49" t="s">
        <v>44</v>
      </c>
      <c r="C28" s="72">
        <v>8296</v>
      </c>
      <c r="D28" s="72">
        <v>5336.83</v>
      </c>
      <c r="E28" s="72">
        <v>133</v>
      </c>
      <c r="F28" s="72">
        <v>1416.58</v>
      </c>
      <c r="G28" s="72">
        <v>20</v>
      </c>
      <c r="H28" s="72">
        <v>65.040000000000006</v>
      </c>
      <c r="I28" s="72">
        <v>188</v>
      </c>
      <c r="J28" s="72">
        <v>5538.82</v>
      </c>
      <c r="K28" s="72">
        <v>7149</v>
      </c>
      <c r="L28" s="72">
        <v>485.83</v>
      </c>
      <c r="M28" s="95">
        <f t="shared" si="0"/>
        <v>15786</v>
      </c>
      <c r="N28" s="95">
        <f t="shared" si="1"/>
        <v>12843.099999999999</v>
      </c>
      <c r="O28" s="111"/>
    </row>
    <row r="29" spans="1:15" ht="14">
      <c r="A29" s="48">
        <v>23</v>
      </c>
      <c r="B29" s="49" t="s">
        <v>192</v>
      </c>
      <c r="C29" s="72">
        <v>0</v>
      </c>
      <c r="D29" s="72">
        <v>0</v>
      </c>
      <c r="E29" s="72">
        <v>0</v>
      </c>
      <c r="F29" s="72">
        <v>0</v>
      </c>
      <c r="G29" s="72">
        <v>0</v>
      </c>
      <c r="H29" s="72">
        <v>0</v>
      </c>
      <c r="I29" s="72">
        <v>0</v>
      </c>
      <c r="J29" s="72">
        <v>0</v>
      </c>
      <c r="K29" s="72">
        <v>0</v>
      </c>
      <c r="L29" s="72">
        <v>0</v>
      </c>
      <c r="M29" s="95">
        <f t="shared" si="0"/>
        <v>0</v>
      </c>
      <c r="N29" s="95">
        <f t="shared" si="1"/>
        <v>0</v>
      </c>
      <c r="O29" s="111"/>
    </row>
    <row r="30" spans="1:15" ht="14">
      <c r="A30" s="48">
        <v>24</v>
      </c>
      <c r="B30" s="49" t="s">
        <v>193</v>
      </c>
      <c r="C30" s="72">
        <v>0</v>
      </c>
      <c r="D30" s="72">
        <v>0</v>
      </c>
      <c r="E30" s="72">
        <v>0</v>
      </c>
      <c r="F30" s="72">
        <v>0</v>
      </c>
      <c r="G30" s="72">
        <v>0</v>
      </c>
      <c r="H30" s="72">
        <v>0</v>
      </c>
      <c r="I30" s="72">
        <v>0</v>
      </c>
      <c r="J30" s="72">
        <v>0</v>
      </c>
      <c r="K30" s="72">
        <v>0</v>
      </c>
      <c r="L30" s="72">
        <v>0</v>
      </c>
      <c r="M30" s="95">
        <f t="shared" si="0"/>
        <v>0</v>
      </c>
      <c r="N30" s="95">
        <f t="shared" si="1"/>
        <v>0</v>
      </c>
      <c r="O30" s="111"/>
    </row>
    <row r="31" spans="1:15" ht="14">
      <c r="A31" s="48">
        <v>25</v>
      </c>
      <c r="B31" s="49" t="s">
        <v>48</v>
      </c>
      <c r="C31" s="72">
        <v>0</v>
      </c>
      <c r="D31" s="72">
        <v>0</v>
      </c>
      <c r="E31" s="72">
        <v>0</v>
      </c>
      <c r="F31" s="72">
        <v>0</v>
      </c>
      <c r="G31" s="72">
        <v>0</v>
      </c>
      <c r="H31" s="72">
        <v>0</v>
      </c>
      <c r="I31" s="72">
        <v>2</v>
      </c>
      <c r="J31" s="72">
        <v>21.51</v>
      </c>
      <c r="K31" s="72">
        <v>0</v>
      </c>
      <c r="L31" s="72">
        <v>0</v>
      </c>
      <c r="M31" s="95">
        <f t="shared" si="0"/>
        <v>2</v>
      </c>
      <c r="N31" s="95">
        <f t="shared" si="1"/>
        <v>21.51</v>
      </c>
      <c r="O31" s="111"/>
    </row>
    <row r="32" spans="1:15" ht="14">
      <c r="A32" s="48">
        <v>26</v>
      </c>
      <c r="B32" s="49" t="s">
        <v>194</v>
      </c>
      <c r="C32" s="72">
        <v>2252</v>
      </c>
      <c r="D32" s="72">
        <v>1374</v>
      </c>
      <c r="E32" s="72">
        <v>15</v>
      </c>
      <c r="F32" s="72">
        <v>98</v>
      </c>
      <c r="G32" s="72">
        <v>0</v>
      </c>
      <c r="H32" s="72">
        <v>0</v>
      </c>
      <c r="I32" s="72">
        <v>101</v>
      </c>
      <c r="J32" s="72">
        <v>519</v>
      </c>
      <c r="K32" s="72">
        <v>0</v>
      </c>
      <c r="L32" s="72">
        <v>0</v>
      </c>
      <c r="M32" s="95">
        <f t="shared" si="0"/>
        <v>2368</v>
      </c>
      <c r="N32" s="95">
        <f t="shared" si="1"/>
        <v>1991</v>
      </c>
      <c r="O32" s="111"/>
    </row>
    <row r="33" spans="1:15" ht="14">
      <c r="A33" s="48">
        <v>27</v>
      </c>
      <c r="B33" s="49" t="s">
        <v>195</v>
      </c>
      <c r="C33" s="72">
        <v>0</v>
      </c>
      <c r="D33" s="72">
        <v>0</v>
      </c>
      <c r="E33" s="72">
        <v>0</v>
      </c>
      <c r="F33" s="72">
        <v>0</v>
      </c>
      <c r="G33" s="72">
        <v>0</v>
      </c>
      <c r="H33" s="72">
        <v>0</v>
      </c>
      <c r="I33" s="72">
        <v>0</v>
      </c>
      <c r="J33" s="72">
        <v>0</v>
      </c>
      <c r="K33" s="72">
        <v>0</v>
      </c>
      <c r="L33" s="72">
        <v>0</v>
      </c>
      <c r="M33" s="95">
        <f t="shared" si="0"/>
        <v>0</v>
      </c>
      <c r="N33" s="95">
        <f t="shared" si="1"/>
        <v>0</v>
      </c>
      <c r="O33" s="111"/>
    </row>
    <row r="34" spans="1:15" ht="14">
      <c r="A34" s="48">
        <v>28</v>
      </c>
      <c r="B34" s="49" t="s">
        <v>196</v>
      </c>
      <c r="C34" s="72">
        <v>6</v>
      </c>
      <c r="D34" s="72">
        <v>9</v>
      </c>
      <c r="E34" s="72">
        <v>0</v>
      </c>
      <c r="F34" s="72">
        <v>0</v>
      </c>
      <c r="G34" s="72">
        <v>0</v>
      </c>
      <c r="H34" s="72">
        <v>0</v>
      </c>
      <c r="I34" s="72">
        <v>14</v>
      </c>
      <c r="J34" s="72">
        <v>45</v>
      </c>
      <c r="K34" s="72">
        <v>0</v>
      </c>
      <c r="L34" s="72">
        <v>0</v>
      </c>
      <c r="M34" s="95">
        <f t="shared" si="0"/>
        <v>20</v>
      </c>
      <c r="N34" s="95">
        <f t="shared" si="1"/>
        <v>54</v>
      </c>
      <c r="O34" s="111"/>
    </row>
    <row r="35" spans="1:15" ht="14">
      <c r="A35" s="48">
        <v>29</v>
      </c>
      <c r="B35" s="49" t="s">
        <v>68</v>
      </c>
      <c r="C35" s="72">
        <v>17200</v>
      </c>
      <c r="D35" s="72">
        <v>30818.99</v>
      </c>
      <c r="E35" s="72">
        <v>8</v>
      </c>
      <c r="F35" s="72">
        <v>31.78</v>
      </c>
      <c r="G35" s="72">
        <v>29</v>
      </c>
      <c r="H35" s="72">
        <v>45.32</v>
      </c>
      <c r="I35" s="72">
        <v>14313</v>
      </c>
      <c r="J35" s="72">
        <v>7430.1</v>
      </c>
      <c r="K35" s="72">
        <v>27</v>
      </c>
      <c r="L35" s="72">
        <v>3.7</v>
      </c>
      <c r="M35" s="95">
        <f t="shared" si="0"/>
        <v>31577</v>
      </c>
      <c r="N35" s="95">
        <f t="shared" si="1"/>
        <v>38329.89</v>
      </c>
      <c r="O35" s="111"/>
    </row>
    <row r="36" spans="1:15" ht="14">
      <c r="A36" s="48">
        <v>30</v>
      </c>
      <c r="B36" s="49" t="s">
        <v>69</v>
      </c>
      <c r="C36" s="72">
        <v>4736</v>
      </c>
      <c r="D36" s="72">
        <v>8779</v>
      </c>
      <c r="E36" s="72">
        <v>254</v>
      </c>
      <c r="F36" s="72">
        <v>652</v>
      </c>
      <c r="G36" s="72">
        <v>2</v>
      </c>
      <c r="H36" s="72">
        <v>3</v>
      </c>
      <c r="I36" s="72">
        <v>1311</v>
      </c>
      <c r="J36" s="72">
        <v>5072</v>
      </c>
      <c r="K36" s="72">
        <v>149</v>
      </c>
      <c r="L36" s="72">
        <v>43</v>
      </c>
      <c r="M36" s="95">
        <f t="shared" si="0"/>
        <v>6452</v>
      </c>
      <c r="N36" s="95">
        <f t="shared" si="1"/>
        <v>14549</v>
      </c>
      <c r="O36" s="111"/>
    </row>
    <row r="37" spans="1:15" ht="14">
      <c r="A37" s="48">
        <v>31</v>
      </c>
      <c r="B37" s="49" t="s">
        <v>197</v>
      </c>
      <c r="C37" s="72">
        <v>0</v>
      </c>
      <c r="D37" s="72">
        <v>0</v>
      </c>
      <c r="E37" s="72">
        <v>0</v>
      </c>
      <c r="F37" s="72">
        <v>0</v>
      </c>
      <c r="G37" s="72">
        <v>0</v>
      </c>
      <c r="H37" s="72">
        <v>0</v>
      </c>
      <c r="I37" s="72">
        <v>0</v>
      </c>
      <c r="J37" s="72">
        <v>0</v>
      </c>
      <c r="K37" s="72">
        <v>0</v>
      </c>
      <c r="L37" s="72">
        <v>0</v>
      </c>
      <c r="M37" s="95">
        <f t="shared" si="0"/>
        <v>0</v>
      </c>
      <c r="N37" s="95">
        <f t="shared" si="1"/>
        <v>0</v>
      </c>
      <c r="O37" s="111"/>
    </row>
    <row r="38" spans="1:15" ht="14">
      <c r="A38" s="48">
        <v>32</v>
      </c>
      <c r="B38" s="49" t="s">
        <v>198</v>
      </c>
      <c r="C38" s="72">
        <v>1516</v>
      </c>
      <c r="D38" s="72">
        <v>1024.18</v>
      </c>
      <c r="E38" s="72">
        <v>0</v>
      </c>
      <c r="F38" s="72">
        <v>0</v>
      </c>
      <c r="G38" s="72">
        <v>0</v>
      </c>
      <c r="H38" s="72">
        <v>0</v>
      </c>
      <c r="I38" s="72">
        <v>2993</v>
      </c>
      <c r="J38" s="72">
        <v>1228.5999999999999</v>
      </c>
      <c r="K38" s="72">
        <v>0</v>
      </c>
      <c r="L38" s="72">
        <v>0</v>
      </c>
      <c r="M38" s="95">
        <f t="shared" si="0"/>
        <v>4509</v>
      </c>
      <c r="N38" s="95">
        <f t="shared" si="1"/>
        <v>2252.7799999999997</v>
      </c>
      <c r="O38" s="111"/>
    </row>
    <row r="39" spans="1:15" ht="14">
      <c r="A39" s="48">
        <v>33</v>
      </c>
      <c r="B39" s="49" t="s">
        <v>199</v>
      </c>
      <c r="C39" s="72">
        <v>0</v>
      </c>
      <c r="D39" s="72">
        <v>0</v>
      </c>
      <c r="E39" s="72">
        <v>6</v>
      </c>
      <c r="F39" s="72">
        <v>9</v>
      </c>
      <c r="G39" s="72">
        <v>0</v>
      </c>
      <c r="H39" s="72">
        <v>0</v>
      </c>
      <c r="I39" s="72">
        <v>8</v>
      </c>
      <c r="J39" s="72">
        <v>194</v>
      </c>
      <c r="K39" s="72">
        <v>23</v>
      </c>
      <c r="L39" s="72">
        <v>47</v>
      </c>
      <c r="M39" s="95">
        <f t="shared" si="0"/>
        <v>37</v>
      </c>
      <c r="N39" s="95">
        <f t="shared" si="1"/>
        <v>250</v>
      </c>
      <c r="O39" s="111"/>
    </row>
    <row r="40" spans="1:15" ht="14">
      <c r="A40" s="48">
        <v>34</v>
      </c>
      <c r="B40" s="49" t="s">
        <v>200</v>
      </c>
      <c r="C40" s="72">
        <v>9</v>
      </c>
      <c r="D40" s="72">
        <v>48.07</v>
      </c>
      <c r="E40" s="72">
        <v>4</v>
      </c>
      <c r="F40" s="72">
        <v>45</v>
      </c>
      <c r="G40" s="72">
        <v>0</v>
      </c>
      <c r="H40" s="72">
        <v>0</v>
      </c>
      <c r="I40" s="72">
        <v>9</v>
      </c>
      <c r="J40" s="72">
        <v>17</v>
      </c>
      <c r="K40" s="72">
        <v>11</v>
      </c>
      <c r="L40" s="72">
        <v>177</v>
      </c>
      <c r="M40" s="95">
        <f t="shared" si="0"/>
        <v>33</v>
      </c>
      <c r="N40" s="95">
        <f t="shared" si="1"/>
        <v>287.07</v>
      </c>
      <c r="O40" s="111"/>
    </row>
    <row r="41" spans="1:15" ht="14">
      <c r="A41" s="48">
        <v>35</v>
      </c>
      <c r="B41" s="49" t="s">
        <v>201</v>
      </c>
      <c r="C41" s="72">
        <v>0</v>
      </c>
      <c r="D41" s="72">
        <v>0</v>
      </c>
      <c r="E41" s="72">
        <v>0</v>
      </c>
      <c r="F41" s="72">
        <v>0</v>
      </c>
      <c r="G41" s="72">
        <v>0</v>
      </c>
      <c r="H41" s="72">
        <v>0</v>
      </c>
      <c r="I41" s="72">
        <v>0</v>
      </c>
      <c r="J41" s="72">
        <v>0</v>
      </c>
      <c r="K41" s="72">
        <v>0</v>
      </c>
      <c r="L41" s="72">
        <v>0</v>
      </c>
      <c r="M41" s="95">
        <f t="shared" si="0"/>
        <v>0</v>
      </c>
      <c r="N41" s="95">
        <f t="shared" si="1"/>
        <v>0</v>
      </c>
      <c r="O41" s="111"/>
    </row>
    <row r="42" spans="1:15" ht="14">
      <c r="A42" s="48">
        <v>36</v>
      </c>
      <c r="B42" s="49" t="s">
        <v>70</v>
      </c>
      <c r="C42" s="72">
        <v>1830</v>
      </c>
      <c r="D42" s="72">
        <v>4172.63</v>
      </c>
      <c r="E42" s="72">
        <v>10</v>
      </c>
      <c r="F42" s="72">
        <v>12.47</v>
      </c>
      <c r="G42" s="72">
        <v>0</v>
      </c>
      <c r="H42" s="72">
        <v>0</v>
      </c>
      <c r="I42" s="72">
        <v>92</v>
      </c>
      <c r="J42" s="72">
        <v>2350.4899999999998</v>
      </c>
      <c r="K42" s="72">
        <v>0</v>
      </c>
      <c r="L42" s="72">
        <v>0</v>
      </c>
      <c r="M42" s="95">
        <f t="shared" si="0"/>
        <v>1932</v>
      </c>
      <c r="N42" s="95">
        <f t="shared" si="1"/>
        <v>6535.59</v>
      </c>
      <c r="O42" s="111"/>
    </row>
    <row r="43" spans="1:15" ht="14">
      <c r="A43" s="48">
        <v>37</v>
      </c>
      <c r="B43" s="49" t="s">
        <v>202</v>
      </c>
      <c r="C43" s="72">
        <v>0</v>
      </c>
      <c r="D43" s="72">
        <v>0</v>
      </c>
      <c r="E43" s="72">
        <v>0</v>
      </c>
      <c r="F43" s="72">
        <v>0</v>
      </c>
      <c r="G43" s="72">
        <v>0</v>
      </c>
      <c r="H43" s="72">
        <v>0</v>
      </c>
      <c r="I43" s="72">
        <v>0</v>
      </c>
      <c r="J43" s="72">
        <v>0</v>
      </c>
      <c r="K43" s="72">
        <v>4</v>
      </c>
      <c r="L43" s="72">
        <v>256</v>
      </c>
      <c r="M43" s="95">
        <f t="shared" si="0"/>
        <v>4</v>
      </c>
      <c r="N43" s="95">
        <f t="shared" si="1"/>
        <v>256</v>
      </c>
      <c r="O43" s="111"/>
    </row>
    <row r="44" spans="1:15" ht="14">
      <c r="A44" s="48">
        <v>38</v>
      </c>
      <c r="B44" s="49" t="s">
        <v>203</v>
      </c>
      <c r="C44" s="72">
        <v>8938</v>
      </c>
      <c r="D44" s="72">
        <v>3376</v>
      </c>
      <c r="E44" s="72">
        <v>52</v>
      </c>
      <c r="F44" s="72">
        <v>6</v>
      </c>
      <c r="G44" s="72">
        <v>114</v>
      </c>
      <c r="H44" s="72">
        <v>14</v>
      </c>
      <c r="I44" s="72">
        <v>4463</v>
      </c>
      <c r="J44" s="72">
        <v>1034</v>
      </c>
      <c r="K44" s="72">
        <v>13994</v>
      </c>
      <c r="L44" s="72">
        <v>1471</v>
      </c>
      <c r="M44" s="95">
        <f t="shared" si="0"/>
        <v>27561</v>
      </c>
      <c r="N44" s="95">
        <f t="shared" si="1"/>
        <v>5901</v>
      </c>
      <c r="O44" s="111"/>
    </row>
    <row r="45" spans="1:15" ht="14">
      <c r="A45" s="48">
        <v>39</v>
      </c>
      <c r="B45" s="49" t="s">
        <v>204</v>
      </c>
      <c r="C45" s="72">
        <v>0</v>
      </c>
      <c r="D45" s="72">
        <v>0</v>
      </c>
      <c r="E45" s="72">
        <v>0</v>
      </c>
      <c r="F45" s="72">
        <v>0</v>
      </c>
      <c r="G45" s="72">
        <v>0</v>
      </c>
      <c r="H45" s="72">
        <v>0</v>
      </c>
      <c r="I45" s="72">
        <v>0</v>
      </c>
      <c r="J45" s="72">
        <v>0</v>
      </c>
      <c r="K45" s="72">
        <v>0</v>
      </c>
      <c r="L45" s="72">
        <v>0</v>
      </c>
      <c r="M45" s="95">
        <f t="shared" si="0"/>
        <v>0</v>
      </c>
      <c r="N45" s="95">
        <f t="shared" si="1"/>
        <v>0</v>
      </c>
      <c r="O45" s="111"/>
    </row>
    <row r="46" spans="1:15" ht="14">
      <c r="A46" s="48">
        <v>40</v>
      </c>
      <c r="B46" s="49" t="s">
        <v>74</v>
      </c>
      <c r="C46" s="72">
        <v>0</v>
      </c>
      <c r="D46" s="72">
        <v>0</v>
      </c>
      <c r="E46" s="72">
        <v>0</v>
      </c>
      <c r="F46" s="72">
        <v>0</v>
      </c>
      <c r="G46" s="72">
        <v>0</v>
      </c>
      <c r="H46" s="72">
        <v>0</v>
      </c>
      <c r="I46" s="72">
        <v>0</v>
      </c>
      <c r="J46" s="72">
        <v>0</v>
      </c>
      <c r="K46" s="72">
        <v>0</v>
      </c>
      <c r="L46" s="72">
        <v>0</v>
      </c>
      <c r="M46" s="95">
        <f t="shared" si="0"/>
        <v>0</v>
      </c>
      <c r="N46" s="95">
        <f t="shared" si="1"/>
        <v>0</v>
      </c>
      <c r="O46" s="111"/>
    </row>
    <row r="47" spans="1:15" ht="14">
      <c r="A47" s="48">
        <v>41</v>
      </c>
      <c r="B47" s="49" t="s">
        <v>205</v>
      </c>
      <c r="C47" s="72">
        <v>0</v>
      </c>
      <c r="D47" s="72">
        <v>0</v>
      </c>
      <c r="E47" s="72">
        <v>0</v>
      </c>
      <c r="F47" s="72">
        <v>0</v>
      </c>
      <c r="G47" s="72">
        <v>0</v>
      </c>
      <c r="H47" s="72">
        <v>0</v>
      </c>
      <c r="I47" s="72">
        <v>0</v>
      </c>
      <c r="J47" s="72">
        <v>0</v>
      </c>
      <c r="K47" s="72">
        <v>0</v>
      </c>
      <c r="L47" s="72">
        <v>0</v>
      </c>
      <c r="M47" s="95">
        <f t="shared" si="0"/>
        <v>0</v>
      </c>
      <c r="N47" s="95">
        <f t="shared" si="1"/>
        <v>0</v>
      </c>
      <c r="O47" s="111"/>
    </row>
    <row r="48" spans="1:15" ht="14">
      <c r="A48" s="48">
        <v>42</v>
      </c>
      <c r="B48" s="49" t="s">
        <v>73</v>
      </c>
      <c r="C48" s="72">
        <v>1685</v>
      </c>
      <c r="D48" s="72">
        <v>544</v>
      </c>
      <c r="E48" s="72">
        <v>4</v>
      </c>
      <c r="F48" s="72">
        <v>14</v>
      </c>
      <c r="G48" s="72">
        <v>0</v>
      </c>
      <c r="H48" s="72">
        <v>0</v>
      </c>
      <c r="I48" s="72">
        <v>445</v>
      </c>
      <c r="J48" s="72">
        <v>560</v>
      </c>
      <c r="K48" s="72">
        <v>6</v>
      </c>
      <c r="L48" s="72">
        <v>0.16</v>
      </c>
      <c r="M48" s="95">
        <f t="shared" si="0"/>
        <v>2140</v>
      </c>
      <c r="N48" s="95">
        <f t="shared" si="1"/>
        <v>1118.1599999999999</v>
      </c>
      <c r="O48" s="111"/>
    </row>
    <row r="49" spans="1:15" ht="14">
      <c r="A49" s="206"/>
      <c r="B49" s="152" t="s">
        <v>297</v>
      </c>
      <c r="C49" s="186">
        <f>SUM(C28:C48)</f>
        <v>46468</v>
      </c>
      <c r="D49" s="186">
        <f t="shared" ref="D49:L49" si="4">SUM(D28:D48)</f>
        <v>55482.7</v>
      </c>
      <c r="E49" s="186">
        <f t="shared" si="4"/>
        <v>486</v>
      </c>
      <c r="F49" s="186">
        <f t="shared" si="4"/>
        <v>2284.8299999999995</v>
      </c>
      <c r="G49" s="186">
        <f t="shared" si="4"/>
        <v>165</v>
      </c>
      <c r="H49" s="186">
        <f t="shared" si="4"/>
        <v>127.36000000000001</v>
      </c>
      <c r="I49" s="186">
        <f t="shared" si="4"/>
        <v>23939</v>
      </c>
      <c r="J49" s="186">
        <f t="shared" si="4"/>
        <v>24010.519999999997</v>
      </c>
      <c r="K49" s="186">
        <f t="shared" si="4"/>
        <v>21363</v>
      </c>
      <c r="L49" s="186">
        <f t="shared" si="4"/>
        <v>2483.6899999999996</v>
      </c>
      <c r="M49" s="186">
        <f t="shared" ref="M49:N49" si="5">SUM(M28:M48)</f>
        <v>92421</v>
      </c>
      <c r="N49" s="186">
        <f t="shared" si="5"/>
        <v>84389.1</v>
      </c>
      <c r="O49" s="111"/>
    </row>
    <row r="50" spans="1:15" ht="14">
      <c r="A50" s="48">
        <v>43</v>
      </c>
      <c r="B50" s="49" t="s">
        <v>43</v>
      </c>
      <c r="C50" s="72">
        <v>34980</v>
      </c>
      <c r="D50" s="72">
        <v>34127.82</v>
      </c>
      <c r="E50" s="72">
        <v>24088</v>
      </c>
      <c r="F50" s="72">
        <v>11779.94</v>
      </c>
      <c r="G50" s="72">
        <v>137</v>
      </c>
      <c r="H50" s="72">
        <v>269.35000000000002</v>
      </c>
      <c r="I50" s="72">
        <v>16282</v>
      </c>
      <c r="J50" s="72">
        <v>3854.4</v>
      </c>
      <c r="K50" s="72">
        <v>16000</v>
      </c>
      <c r="L50" s="72">
        <v>4170.41</v>
      </c>
      <c r="M50" s="95">
        <f t="shared" si="0"/>
        <v>91487</v>
      </c>
      <c r="N50" s="95">
        <f t="shared" si="1"/>
        <v>54201.919999999998</v>
      </c>
      <c r="O50" s="111"/>
    </row>
    <row r="51" spans="1:15" ht="14">
      <c r="A51" s="48">
        <v>44</v>
      </c>
      <c r="B51" s="49" t="s">
        <v>206</v>
      </c>
      <c r="C51" s="72">
        <v>61582</v>
      </c>
      <c r="D51" s="72">
        <v>50420</v>
      </c>
      <c r="E51" s="72">
        <v>14333</v>
      </c>
      <c r="F51" s="72">
        <v>10909</v>
      </c>
      <c r="G51" s="72">
        <v>115</v>
      </c>
      <c r="H51" s="72">
        <v>218</v>
      </c>
      <c r="I51" s="72">
        <v>16523</v>
      </c>
      <c r="J51" s="72">
        <v>7457</v>
      </c>
      <c r="K51" s="72">
        <v>3638</v>
      </c>
      <c r="L51" s="72">
        <v>1331</v>
      </c>
      <c r="M51" s="95">
        <f t="shared" si="0"/>
        <v>96191</v>
      </c>
      <c r="N51" s="95">
        <f t="shared" si="1"/>
        <v>70335</v>
      </c>
      <c r="O51" s="111"/>
    </row>
    <row r="52" spans="1:15" ht="14">
      <c r="A52" s="48">
        <v>45</v>
      </c>
      <c r="B52" s="49" t="s">
        <v>49</v>
      </c>
      <c r="C52" s="72">
        <v>19974</v>
      </c>
      <c r="D52" s="72">
        <v>27079.37</v>
      </c>
      <c r="E52" s="72">
        <v>8069</v>
      </c>
      <c r="F52" s="72">
        <v>6132.71</v>
      </c>
      <c r="G52" s="72">
        <v>44</v>
      </c>
      <c r="H52" s="72">
        <v>97.25</v>
      </c>
      <c r="I52" s="72">
        <v>6610</v>
      </c>
      <c r="J52" s="72">
        <v>2892.32</v>
      </c>
      <c r="K52" s="72">
        <v>0</v>
      </c>
      <c r="L52" s="72">
        <v>0</v>
      </c>
      <c r="M52" s="95">
        <f t="shared" si="0"/>
        <v>34697</v>
      </c>
      <c r="N52" s="95">
        <f t="shared" si="1"/>
        <v>36201.65</v>
      </c>
      <c r="O52" s="111"/>
    </row>
    <row r="53" spans="1:15" ht="14">
      <c r="A53" s="206"/>
      <c r="B53" s="152" t="s">
        <v>307</v>
      </c>
      <c r="C53" s="186">
        <f>SUM(C50:C52)</f>
        <v>116536</v>
      </c>
      <c r="D53" s="186">
        <f t="shared" ref="D53:L53" si="6">SUM(D50:D52)</f>
        <v>111627.19</v>
      </c>
      <c r="E53" s="186">
        <f t="shared" si="6"/>
        <v>46490</v>
      </c>
      <c r="F53" s="186">
        <f t="shared" si="6"/>
        <v>28821.65</v>
      </c>
      <c r="G53" s="186">
        <f t="shared" si="6"/>
        <v>296</v>
      </c>
      <c r="H53" s="186">
        <f t="shared" si="6"/>
        <v>584.6</v>
      </c>
      <c r="I53" s="186">
        <f t="shared" si="6"/>
        <v>39415</v>
      </c>
      <c r="J53" s="186">
        <f t="shared" si="6"/>
        <v>14203.72</v>
      </c>
      <c r="K53" s="186">
        <f t="shared" si="6"/>
        <v>19638</v>
      </c>
      <c r="L53" s="186">
        <f t="shared" si="6"/>
        <v>5501.41</v>
      </c>
      <c r="M53" s="186">
        <f t="shared" ref="M53:N53" si="7">SUM(M50:M52)</f>
        <v>222375</v>
      </c>
      <c r="N53" s="186">
        <f t="shared" si="7"/>
        <v>160738.57</v>
      </c>
      <c r="O53" s="111"/>
    </row>
    <row r="54" spans="1:15" ht="14">
      <c r="A54" s="48">
        <v>46</v>
      </c>
      <c r="B54" s="49" t="s">
        <v>298</v>
      </c>
      <c r="C54" s="72">
        <v>0</v>
      </c>
      <c r="D54" s="72">
        <v>0</v>
      </c>
      <c r="E54" s="72">
        <v>0</v>
      </c>
      <c r="F54" s="72">
        <v>0</v>
      </c>
      <c r="G54" s="72">
        <v>0</v>
      </c>
      <c r="H54" s="72">
        <v>0</v>
      </c>
      <c r="I54" s="72">
        <v>0</v>
      </c>
      <c r="J54" s="72">
        <v>0</v>
      </c>
      <c r="K54" s="72">
        <v>0</v>
      </c>
      <c r="L54" s="72">
        <v>0</v>
      </c>
      <c r="M54" s="95">
        <f t="shared" si="0"/>
        <v>0</v>
      </c>
      <c r="N54" s="95">
        <f t="shared" si="1"/>
        <v>0</v>
      </c>
      <c r="O54" s="111"/>
    </row>
    <row r="55" spans="1:15" ht="14">
      <c r="A55" s="48">
        <v>47</v>
      </c>
      <c r="B55" s="49" t="s">
        <v>231</v>
      </c>
      <c r="C55" s="72">
        <v>521605</v>
      </c>
      <c r="D55" s="72">
        <v>391261.83999999997</v>
      </c>
      <c r="E55" s="72"/>
      <c r="F55" s="72">
        <v>1636</v>
      </c>
      <c r="G55" s="72"/>
      <c r="H55" s="72"/>
      <c r="I55" s="72"/>
      <c r="J55" s="72"/>
      <c r="K55" s="72"/>
      <c r="L55" s="72"/>
      <c r="M55" s="95">
        <f t="shared" si="0"/>
        <v>521605</v>
      </c>
      <c r="N55" s="95">
        <f t="shared" si="1"/>
        <v>392897.83999999997</v>
      </c>
      <c r="O55" s="111"/>
    </row>
    <row r="56" spans="1:15" ht="14">
      <c r="A56" s="48">
        <v>48</v>
      </c>
      <c r="B56" s="49" t="s">
        <v>299</v>
      </c>
      <c r="C56" s="72">
        <v>0</v>
      </c>
      <c r="D56" s="72">
        <v>0</v>
      </c>
      <c r="E56" s="72">
        <v>0</v>
      </c>
      <c r="F56" s="72">
        <v>0</v>
      </c>
      <c r="G56" s="72">
        <v>0</v>
      </c>
      <c r="H56" s="72">
        <v>0</v>
      </c>
      <c r="I56" s="72">
        <v>0</v>
      </c>
      <c r="J56" s="72">
        <v>0</v>
      </c>
      <c r="K56" s="72">
        <v>0</v>
      </c>
      <c r="L56" s="72">
        <v>0</v>
      </c>
      <c r="M56" s="95">
        <f t="shared" si="0"/>
        <v>0</v>
      </c>
      <c r="N56" s="95">
        <f t="shared" si="1"/>
        <v>0</v>
      </c>
      <c r="O56" s="111"/>
    </row>
    <row r="57" spans="1:15" ht="14">
      <c r="A57" s="48">
        <v>49</v>
      </c>
      <c r="B57" s="49" t="s">
        <v>305</v>
      </c>
      <c r="C57" s="72">
        <v>0</v>
      </c>
      <c r="D57" s="72">
        <v>0</v>
      </c>
      <c r="E57" s="72">
        <v>0</v>
      </c>
      <c r="F57" s="72">
        <v>0</v>
      </c>
      <c r="G57" s="72">
        <v>0</v>
      </c>
      <c r="H57" s="72">
        <v>0</v>
      </c>
      <c r="I57" s="72">
        <v>0</v>
      </c>
      <c r="J57" s="72">
        <v>0</v>
      </c>
      <c r="K57" s="72">
        <v>0</v>
      </c>
      <c r="L57" s="72">
        <v>0</v>
      </c>
      <c r="M57" s="95">
        <f t="shared" si="0"/>
        <v>0</v>
      </c>
      <c r="N57" s="95">
        <f t="shared" si="1"/>
        <v>0</v>
      </c>
      <c r="O57" s="111"/>
    </row>
    <row r="58" spans="1:15" ht="14">
      <c r="A58" s="206"/>
      <c r="B58" s="152" t="s">
        <v>300</v>
      </c>
      <c r="C58" s="186">
        <f>SUM(C54:C57)</f>
        <v>521605</v>
      </c>
      <c r="D58" s="186">
        <f t="shared" ref="D58:L58" si="8">SUM(D54:D57)</f>
        <v>391261.83999999997</v>
      </c>
      <c r="E58" s="186">
        <f t="shared" si="8"/>
        <v>0</v>
      </c>
      <c r="F58" s="186">
        <f t="shared" si="8"/>
        <v>1636</v>
      </c>
      <c r="G58" s="186">
        <f t="shared" si="8"/>
        <v>0</v>
      </c>
      <c r="H58" s="186">
        <f t="shared" si="8"/>
        <v>0</v>
      </c>
      <c r="I58" s="186">
        <f t="shared" si="8"/>
        <v>0</v>
      </c>
      <c r="J58" s="186">
        <f t="shared" si="8"/>
        <v>0</v>
      </c>
      <c r="K58" s="186">
        <f t="shared" si="8"/>
        <v>0</v>
      </c>
      <c r="L58" s="186">
        <f t="shared" si="8"/>
        <v>0</v>
      </c>
      <c r="M58" s="186">
        <f t="shared" ref="M58:N58" si="9">SUM(M54:M57)</f>
        <v>521605</v>
      </c>
      <c r="N58" s="186">
        <f t="shared" si="9"/>
        <v>392897.83999999997</v>
      </c>
      <c r="O58" s="111"/>
    </row>
    <row r="59" spans="1:15" ht="14">
      <c r="A59" s="206"/>
      <c r="B59" s="152" t="s">
        <v>232</v>
      </c>
      <c r="C59" s="186">
        <f>C58+C53+C49+C27</f>
        <v>868936</v>
      </c>
      <c r="D59" s="186">
        <f t="shared" ref="D59:N59" si="10">D58+D53+D49+D27</f>
        <v>890764.66999999993</v>
      </c>
      <c r="E59" s="186">
        <f t="shared" si="10"/>
        <v>86064</v>
      </c>
      <c r="F59" s="186">
        <f t="shared" si="10"/>
        <v>78204.569999999992</v>
      </c>
      <c r="G59" s="186">
        <f t="shared" si="10"/>
        <v>6491</v>
      </c>
      <c r="H59" s="186">
        <f t="shared" si="10"/>
        <v>11607.439999999999</v>
      </c>
      <c r="I59" s="186">
        <f t="shared" si="10"/>
        <v>194166</v>
      </c>
      <c r="J59" s="186">
        <f t="shared" si="10"/>
        <v>404852.14999999997</v>
      </c>
      <c r="K59" s="186">
        <f t="shared" si="10"/>
        <v>60117</v>
      </c>
      <c r="L59" s="186">
        <f t="shared" si="10"/>
        <v>72940.13</v>
      </c>
      <c r="M59" s="186">
        <f t="shared" si="10"/>
        <v>1215774</v>
      </c>
      <c r="N59" s="186">
        <f t="shared" si="10"/>
        <v>1458368.96</v>
      </c>
      <c r="O59" s="111"/>
    </row>
    <row r="61" spans="1:15">
      <c r="F61" s="85" t="s">
        <v>691</v>
      </c>
    </row>
    <row r="64" spans="1:15">
      <c r="H64" s="88"/>
    </row>
    <row r="65" spans="3:14">
      <c r="D65" s="88"/>
      <c r="E65" s="88"/>
      <c r="F65" s="88"/>
      <c r="G65" s="88"/>
      <c r="H65" s="88"/>
      <c r="I65" s="88"/>
      <c r="J65" s="88"/>
      <c r="K65" s="88"/>
      <c r="L65" s="88"/>
      <c r="M65" s="88"/>
      <c r="N65" s="88"/>
    </row>
    <row r="66" spans="3:14">
      <c r="C66" s="88"/>
      <c r="D66" s="88"/>
      <c r="E66" s="88"/>
      <c r="F66" s="88"/>
      <c r="G66" s="88"/>
      <c r="H66" s="88"/>
      <c r="I66" s="88"/>
      <c r="J66" s="88"/>
      <c r="K66" s="88"/>
      <c r="L66" s="88"/>
      <c r="M66" s="88"/>
    </row>
  </sheetData>
  <mergeCells count="11">
    <mergeCell ref="A4:A5"/>
    <mergeCell ref="B4:B5"/>
    <mergeCell ref="A1:N1"/>
    <mergeCell ref="A2:N2"/>
    <mergeCell ref="C4:D4"/>
    <mergeCell ref="E4:F4"/>
    <mergeCell ref="G4:H4"/>
    <mergeCell ref="I4:J4"/>
    <mergeCell ref="M4:N4"/>
    <mergeCell ref="K4:L4"/>
    <mergeCell ref="L3:M3"/>
  </mergeCells>
  <conditionalFormatting sqref="L3">
    <cfRule type="cellIs" dxfId="29" priority="11" operator="lessThan">
      <formula>0</formula>
    </cfRule>
  </conditionalFormatting>
  <conditionalFormatting sqref="O1:O1048576">
    <cfRule type="cellIs" dxfId="28" priority="3" operator="greaterThan">
      <formula>100</formula>
    </cfRule>
  </conditionalFormatting>
  <conditionalFormatting sqref="O6:O59">
    <cfRule type="cellIs" dxfId="27" priority="2" operator="greaterThan">
      <formula>100</formula>
    </cfRule>
  </conditionalFormatting>
  <conditionalFormatting sqref="O6:P59">
    <cfRule type="cellIs" dxfId="26" priority="1" operator="greaterThan">
      <formula>100</formula>
    </cfRule>
  </conditionalFormatting>
  <pageMargins left="0.45" right="0.2" top="0.25" bottom="0.25" header="0.3" footer="0.3"/>
  <pageSetup scale="7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A1:L61"/>
  <sheetViews>
    <sheetView zoomScaleNormal="100" workbookViewId="0">
      <pane xSplit="1" ySplit="5" topLeftCell="B45" activePane="bottomRight" state="frozen"/>
      <selection activeCell="A35" sqref="A35:IV35"/>
      <selection pane="topRight" activeCell="A35" sqref="A35:IV35"/>
      <selection pane="bottomLeft" activeCell="A35" sqref="A35:IV35"/>
      <selection pane="bottomRight" activeCell="K63" sqref="K63"/>
    </sheetView>
  </sheetViews>
  <sheetFormatPr baseColWidth="10" defaultColWidth="9.19921875" defaultRowHeight="13"/>
  <cols>
    <col min="1" max="1" width="4.59765625" style="4" customWidth="1"/>
    <col min="2" max="2" width="29.59765625" style="4" customWidth="1"/>
    <col min="3" max="9" width="9.19921875" style="4"/>
    <col min="10" max="10" width="10.3984375" style="4" bestFit="1" customWidth="1"/>
    <col min="11" max="11" width="9.19921875" style="4"/>
    <col min="12" max="12" width="10.59765625" style="4" bestFit="1" customWidth="1"/>
    <col min="13" max="16384" width="9.19921875" style="4"/>
  </cols>
  <sheetData>
    <row r="1" spans="1:12" ht="15.75" customHeight="1">
      <c r="A1" s="474" t="s">
        <v>720</v>
      </c>
      <c r="B1" s="474"/>
      <c r="C1" s="474"/>
      <c r="D1" s="474"/>
      <c r="E1" s="474"/>
      <c r="F1" s="474"/>
      <c r="G1" s="474"/>
      <c r="H1" s="474"/>
      <c r="I1" s="474"/>
      <c r="J1" s="474"/>
      <c r="K1" s="474"/>
      <c r="L1" s="474"/>
    </row>
    <row r="2" spans="1:12">
      <c r="A2" s="491" t="s">
        <v>163</v>
      </c>
      <c r="B2" s="491"/>
      <c r="C2" s="491"/>
      <c r="D2" s="491"/>
      <c r="E2" s="491"/>
      <c r="F2" s="491"/>
      <c r="G2" s="491"/>
      <c r="H2" s="491"/>
      <c r="I2" s="491"/>
      <c r="J2" s="491"/>
      <c r="K2" s="491"/>
      <c r="L2" s="491"/>
    </row>
    <row r="3" spans="1:12">
      <c r="A3" s="74"/>
      <c r="B3" s="26" t="s">
        <v>12</v>
      </c>
      <c r="C3" s="74"/>
      <c r="D3" s="25"/>
      <c r="E3" s="25"/>
      <c r="F3" s="25"/>
      <c r="G3" s="25"/>
      <c r="H3" s="25"/>
      <c r="I3" s="492" t="s">
        <v>162</v>
      </c>
      <c r="J3" s="492"/>
    </row>
    <row r="4" spans="1:12" ht="15" customHeight="1">
      <c r="A4" s="489" t="s">
        <v>207</v>
      </c>
      <c r="B4" s="489" t="s">
        <v>3</v>
      </c>
      <c r="C4" s="489" t="s">
        <v>24</v>
      </c>
      <c r="D4" s="489"/>
      <c r="E4" s="489" t="s">
        <v>19</v>
      </c>
      <c r="F4" s="489"/>
      <c r="G4" s="489" t="s">
        <v>20</v>
      </c>
      <c r="H4" s="489"/>
      <c r="I4" s="489" t="s">
        <v>50</v>
      </c>
      <c r="J4" s="489"/>
      <c r="K4" s="489" t="s">
        <v>37</v>
      </c>
      <c r="L4" s="489"/>
    </row>
    <row r="5" spans="1:12" ht="15" customHeight="1">
      <c r="A5" s="489"/>
      <c r="B5" s="489"/>
      <c r="C5" s="101" t="s">
        <v>30</v>
      </c>
      <c r="D5" s="101" t="s">
        <v>17</v>
      </c>
      <c r="E5" s="101" t="s">
        <v>30</v>
      </c>
      <c r="F5" s="101" t="s">
        <v>17</v>
      </c>
      <c r="G5" s="101" t="s">
        <v>30</v>
      </c>
      <c r="H5" s="101" t="s">
        <v>17</v>
      </c>
      <c r="I5" s="101" t="s">
        <v>30</v>
      </c>
      <c r="J5" s="101" t="s">
        <v>17</v>
      </c>
      <c r="K5" s="101" t="s">
        <v>30</v>
      </c>
      <c r="L5" s="101" t="s">
        <v>17</v>
      </c>
    </row>
    <row r="6" spans="1:12" ht="15" customHeight="1">
      <c r="A6" s="48">
        <v>1</v>
      </c>
      <c r="B6" s="49" t="s">
        <v>52</v>
      </c>
      <c r="C6" s="89">
        <v>8</v>
      </c>
      <c r="D6" s="89">
        <v>401</v>
      </c>
      <c r="E6" s="89">
        <v>12</v>
      </c>
      <c r="F6" s="89">
        <v>303</v>
      </c>
      <c r="G6" s="89">
        <v>6</v>
      </c>
      <c r="H6" s="89">
        <v>5</v>
      </c>
      <c r="I6" s="89">
        <v>386</v>
      </c>
      <c r="J6" s="89">
        <f>406+200</f>
        <v>606</v>
      </c>
      <c r="K6" s="89">
        <f>C6+E6+G6+I6</f>
        <v>412</v>
      </c>
      <c r="L6" s="89">
        <f>D6+F6+H6+J6</f>
        <v>1315</v>
      </c>
    </row>
    <row r="7" spans="1:12" ht="14">
      <c r="A7" s="48">
        <v>2</v>
      </c>
      <c r="B7" s="49" t="s">
        <v>53</v>
      </c>
      <c r="C7" s="89">
        <v>0</v>
      </c>
      <c r="D7" s="89">
        <v>0</v>
      </c>
      <c r="E7" s="89">
        <v>0</v>
      </c>
      <c r="F7" s="89">
        <v>0</v>
      </c>
      <c r="G7" s="89">
        <v>0</v>
      </c>
      <c r="H7" s="89">
        <v>0</v>
      </c>
      <c r="I7" s="89">
        <v>3</v>
      </c>
      <c r="J7" s="89">
        <v>1001</v>
      </c>
      <c r="K7" s="89">
        <f t="shared" ref="K7:K57" si="0">C7+E7+G7+I7</f>
        <v>3</v>
      </c>
      <c r="L7" s="89">
        <f t="shared" ref="L7:L57" si="1">D7+F7+H7+J7</f>
        <v>1001</v>
      </c>
    </row>
    <row r="8" spans="1:12" ht="14">
      <c r="A8" s="48">
        <v>3</v>
      </c>
      <c r="B8" s="49" t="s">
        <v>54</v>
      </c>
      <c r="C8" s="89">
        <v>115</v>
      </c>
      <c r="D8" s="89">
        <v>38523</v>
      </c>
      <c r="E8" s="89">
        <v>151</v>
      </c>
      <c r="F8" s="89">
        <v>2281</v>
      </c>
      <c r="G8" s="89">
        <v>0</v>
      </c>
      <c r="H8" s="89">
        <v>0</v>
      </c>
      <c r="I8" s="89">
        <v>552</v>
      </c>
      <c r="J8" s="89">
        <v>36340.639999999999</v>
      </c>
      <c r="K8" s="89">
        <f t="shared" si="0"/>
        <v>818</v>
      </c>
      <c r="L8" s="89">
        <f t="shared" si="1"/>
        <v>77144.639999999999</v>
      </c>
    </row>
    <row r="9" spans="1:12" ht="14">
      <c r="A9" s="48">
        <v>4</v>
      </c>
      <c r="B9" s="49" t="s">
        <v>55</v>
      </c>
      <c r="C9" s="89">
        <v>55</v>
      </c>
      <c r="D9" s="89">
        <v>21425</v>
      </c>
      <c r="E9" s="89">
        <v>72</v>
      </c>
      <c r="F9" s="89">
        <v>623</v>
      </c>
      <c r="G9" s="89">
        <v>6</v>
      </c>
      <c r="H9" s="89">
        <v>74</v>
      </c>
      <c r="I9" s="89">
        <v>4157</v>
      </c>
      <c r="J9" s="89">
        <v>3356</v>
      </c>
      <c r="K9" s="89">
        <f t="shared" si="0"/>
        <v>4290</v>
      </c>
      <c r="L9" s="89">
        <f t="shared" si="1"/>
        <v>25478</v>
      </c>
    </row>
    <row r="10" spans="1:12" ht="14">
      <c r="A10" s="48">
        <v>5</v>
      </c>
      <c r="B10" s="49" t="s">
        <v>56</v>
      </c>
      <c r="C10" s="89">
        <v>6</v>
      </c>
      <c r="D10" s="89">
        <v>21740</v>
      </c>
      <c r="E10" s="89">
        <v>1</v>
      </c>
      <c r="F10" s="89">
        <v>103</v>
      </c>
      <c r="G10" s="89">
        <v>61</v>
      </c>
      <c r="H10" s="89">
        <v>121</v>
      </c>
      <c r="I10" s="89">
        <v>2404</v>
      </c>
      <c r="J10" s="89">
        <f>1587+330</f>
        <v>1917</v>
      </c>
      <c r="K10" s="89">
        <f t="shared" si="0"/>
        <v>2472</v>
      </c>
      <c r="L10" s="89">
        <f t="shared" si="1"/>
        <v>23881</v>
      </c>
    </row>
    <row r="11" spans="1:12" ht="14">
      <c r="A11" s="48">
        <v>6</v>
      </c>
      <c r="B11" s="49" t="s">
        <v>57</v>
      </c>
      <c r="C11" s="89">
        <v>8</v>
      </c>
      <c r="D11" s="89">
        <v>2922.8</v>
      </c>
      <c r="E11" s="89">
        <v>7</v>
      </c>
      <c r="F11" s="89">
        <v>15.73</v>
      </c>
      <c r="G11" s="89">
        <v>0</v>
      </c>
      <c r="H11" s="89">
        <v>0</v>
      </c>
      <c r="I11" s="89">
        <v>1005</v>
      </c>
      <c r="J11" s="89">
        <v>675.3</v>
      </c>
      <c r="K11" s="89">
        <f t="shared" si="0"/>
        <v>1020</v>
      </c>
      <c r="L11" s="89">
        <f t="shared" si="1"/>
        <v>3613.83</v>
      </c>
    </row>
    <row r="12" spans="1:12" ht="14">
      <c r="A12" s="48">
        <v>7</v>
      </c>
      <c r="B12" s="49" t="s">
        <v>58</v>
      </c>
      <c r="C12" s="89">
        <v>0</v>
      </c>
      <c r="D12" s="89">
        <v>0</v>
      </c>
      <c r="E12" s="89">
        <v>8</v>
      </c>
      <c r="F12" s="89">
        <v>202</v>
      </c>
      <c r="G12" s="89">
        <v>2</v>
      </c>
      <c r="H12" s="89">
        <v>26</v>
      </c>
      <c r="I12" s="89">
        <v>5138</v>
      </c>
      <c r="J12" s="89">
        <v>88505</v>
      </c>
      <c r="K12" s="89">
        <f t="shared" si="0"/>
        <v>5148</v>
      </c>
      <c r="L12" s="89">
        <f t="shared" si="1"/>
        <v>88733</v>
      </c>
    </row>
    <row r="13" spans="1:12" ht="14">
      <c r="A13" s="48">
        <v>8</v>
      </c>
      <c r="B13" s="49" t="s">
        <v>45</v>
      </c>
      <c r="C13" s="89">
        <v>0</v>
      </c>
      <c r="D13" s="89">
        <v>0</v>
      </c>
      <c r="E13" s="89">
        <v>2</v>
      </c>
      <c r="F13" s="89">
        <v>5.69</v>
      </c>
      <c r="G13" s="89">
        <v>0</v>
      </c>
      <c r="H13" s="89">
        <v>0</v>
      </c>
      <c r="I13" s="89">
        <v>538</v>
      </c>
      <c r="J13" s="89">
        <v>6675.73</v>
      </c>
      <c r="K13" s="89">
        <f t="shared" si="0"/>
        <v>540</v>
      </c>
      <c r="L13" s="89">
        <f t="shared" si="1"/>
        <v>6681.4199999999992</v>
      </c>
    </row>
    <row r="14" spans="1:12" ht="14">
      <c r="A14" s="48">
        <v>9</v>
      </c>
      <c r="B14" s="49" t="s">
        <v>46</v>
      </c>
      <c r="C14" s="89">
        <v>0</v>
      </c>
      <c r="D14" s="89">
        <v>0</v>
      </c>
      <c r="E14" s="89">
        <v>9</v>
      </c>
      <c r="F14" s="89">
        <v>184</v>
      </c>
      <c r="G14" s="89">
        <v>0</v>
      </c>
      <c r="H14" s="89">
        <v>0</v>
      </c>
      <c r="I14" s="89">
        <v>544</v>
      </c>
      <c r="J14" s="89">
        <v>20296.84</v>
      </c>
      <c r="K14" s="89">
        <f t="shared" si="0"/>
        <v>553</v>
      </c>
      <c r="L14" s="89">
        <f t="shared" si="1"/>
        <v>20480.84</v>
      </c>
    </row>
    <row r="15" spans="1:12" ht="14">
      <c r="A15" s="48">
        <v>10</v>
      </c>
      <c r="B15" s="49" t="s">
        <v>78</v>
      </c>
      <c r="C15" s="89">
        <v>14</v>
      </c>
      <c r="D15" s="89">
        <v>104039</v>
      </c>
      <c r="E15" s="89">
        <v>2</v>
      </c>
      <c r="F15" s="89">
        <v>75</v>
      </c>
      <c r="G15" s="89">
        <v>0</v>
      </c>
      <c r="H15" s="89">
        <v>0</v>
      </c>
      <c r="I15" s="89">
        <v>205</v>
      </c>
      <c r="J15" s="89">
        <v>572</v>
      </c>
      <c r="K15" s="89">
        <f t="shared" si="0"/>
        <v>221</v>
      </c>
      <c r="L15" s="89">
        <f t="shared" si="1"/>
        <v>104686</v>
      </c>
    </row>
    <row r="16" spans="1:12" ht="14">
      <c r="A16" s="48">
        <v>11</v>
      </c>
      <c r="B16" s="49" t="s">
        <v>59</v>
      </c>
      <c r="C16" s="89">
        <v>0</v>
      </c>
      <c r="D16" s="89">
        <v>0</v>
      </c>
      <c r="E16" s="89">
        <v>0</v>
      </c>
      <c r="F16" s="89">
        <v>0</v>
      </c>
      <c r="G16" s="89">
        <v>0</v>
      </c>
      <c r="H16" s="89">
        <v>0</v>
      </c>
      <c r="I16" s="89">
        <v>10</v>
      </c>
      <c r="J16" s="89">
        <v>13137.68</v>
      </c>
      <c r="K16" s="89">
        <f t="shared" si="0"/>
        <v>10</v>
      </c>
      <c r="L16" s="89">
        <f t="shared" si="1"/>
        <v>13137.68</v>
      </c>
    </row>
    <row r="17" spans="1:12" ht="14">
      <c r="A17" s="48">
        <v>12</v>
      </c>
      <c r="B17" s="49" t="s">
        <v>60</v>
      </c>
      <c r="C17" s="89">
        <v>3</v>
      </c>
      <c r="D17" s="89">
        <v>15103</v>
      </c>
      <c r="E17" s="89">
        <v>0</v>
      </c>
      <c r="F17" s="89">
        <v>0</v>
      </c>
      <c r="G17" s="89">
        <v>0</v>
      </c>
      <c r="H17" s="89">
        <v>0</v>
      </c>
      <c r="I17" s="89">
        <v>112</v>
      </c>
      <c r="J17" s="89">
        <v>4923.3100000000004</v>
      </c>
      <c r="K17" s="89">
        <f t="shared" si="0"/>
        <v>115</v>
      </c>
      <c r="L17" s="89">
        <f t="shared" si="1"/>
        <v>20026.310000000001</v>
      </c>
    </row>
    <row r="18" spans="1:12" ht="14">
      <c r="A18" s="48">
        <v>13</v>
      </c>
      <c r="B18" s="49" t="s">
        <v>189</v>
      </c>
      <c r="C18" s="89">
        <v>0</v>
      </c>
      <c r="D18" s="89">
        <v>0</v>
      </c>
      <c r="E18" s="89">
        <v>4</v>
      </c>
      <c r="F18" s="89">
        <v>53</v>
      </c>
      <c r="G18" s="89">
        <v>0</v>
      </c>
      <c r="H18" s="89">
        <v>0</v>
      </c>
      <c r="I18" s="89">
        <v>299</v>
      </c>
      <c r="J18" s="89">
        <v>25656</v>
      </c>
      <c r="K18" s="89">
        <f t="shared" si="0"/>
        <v>303</v>
      </c>
      <c r="L18" s="89">
        <f t="shared" si="1"/>
        <v>25709</v>
      </c>
    </row>
    <row r="19" spans="1:12" ht="14">
      <c r="A19" s="48">
        <v>14</v>
      </c>
      <c r="B19" s="49" t="s">
        <v>190</v>
      </c>
      <c r="C19" s="89">
        <v>0</v>
      </c>
      <c r="D19" s="89">
        <v>0</v>
      </c>
      <c r="E19" s="89">
        <v>0</v>
      </c>
      <c r="F19" s="89">
        <v>0</v>
      </c>
      <c r="G19" s="89">
        <v>3</v>
      </c>
      <c r="H19" s="89">
        <v>5</v>
      </c>
      <c r="I19" s="89">
        <v>519</v>
      </c>
      <c r="J19" s="89">
        <v>143</v>
      </c>
      <c r="K19" s="89">
        <f t="shared" si="0"/>
        <v>522</v>
      </c>
      <c r="L19" s="89">
        <f t="shared" si="1"/>
        <v>148</v>
      </c>
    </row>
    <row r="20" spans="1:12" ht="14">
      <c r="A20" s="48">
        <v>15</v>
      </c>
      <c r="B20" s="49" t="s">
        <v>61</v>
      </c>
      <c r="C20" s="89">
        <v>7</v>
      </c>
      <c r="D20" s="89">
        <v>39</v>
      </c>
      <c r="E20" s="89">
        <v>45</v>
      </c>
      <c r="F20" s="89">
        <v>1908</v>
      </c>
      <c r="G20" s="89">
        <v>4</v>
      </c>
      <c r="H20" s="89">
        <v>36.92</v>
      </c>
      <c r="I20" s="89">
        <v>4321</v>
      </c>
      <c r="J20" s="89">
        <f>109418.08+3942</f>
        <v>113360.08</v>
      </c>
      <c r="K20" s="89">
        <f t="shared" si="0"/>
        <v>4377</v>
      </c>
      <c r="L20" s="89">
        <f t="shared" si="1"/>
        <v>115344</v>
      </c>
    </row>
    <row r="21" spans="1:12" ht="14">
      <c r="A21" s="48">
        <v>16</v>
      </c>
      <c r="B21" s="49" t="s">
        <v>67</v>
      </c>
      <c r="C21" s="89">
        <v>0</v>
      </c>
      <c r="D21" s="89">
        <v>0</v>
      </c>
      <c r="E21" s="89">
        <v>4107</v>
      </c>
      <c r="F21" s="89">
        <v>3342</v>
      </c>
      <c r="G21" s="89">
        <v>4</v>
      </c>
      <c r="H21" s="89">
        <v>45</v>
      </c>
      <c r="I21" s="89">
        <v>4538</v>
      </c>
      <c r="J21" s="89">
        <v>4078</v>
      </c>
      <c r="K21" s="89">
        <f t="shared" si="0"/>
        <v>8649</v>
      </c>
      <c r="L21" s="89">
        <f t="shared" si="1"/>
        <v>7465</v>
      </c>
    </row>
    <row r="22" spans="1:12" ht="14">
      <c r="A22" s="48">
        <v>17</v>
      </c>
      <c r="B22" s="49" t="s">
        <v>62</v>
      </c>
      <c r="C22" s="89">
        <v>6</v>
      </c>
      <c r="D22" s="89">
        <v>68</v>
      </c>
      <c r="E22" s="89">
        <v>13</v>
      </c>
      <c r="F22" s="89">
        <v>45</v>
      </c>
      <c r="G22" s="89">
        <v>0</v>
      </c>
      <c r="H22" s="89">
        <v>0</v>
      </c>
      <c r="I22" s="89">
        <v>1482</v>
      </c>
      <c r="J22" s="89">
        <f>15270+4500</f>
        <v>19770</v>
      </c>
      <c r="K22" s="89">
        <f t="shared" si="0"/>
        <v>1501</v>
      </c>
      <c r="L22" s="89">
        <f t="shared" si="1"/>
        <v>19883</v>
      </c>
    </row>
    <row r="23" spans="1:12" ht="14">
      <c r="A23" s="48">
        <v>18</v>
      </c>
      <c r="B23" s="49" t="s">
        <v>191</v>
      </c>
      <c r="C23" s="89">
        <v>37</v>
      </c>
      <c r="D23" s="89">
        <v>10873</v>
      </c>
      <c r="E23" s="89">
        <v>11</v>
      </c>
      <c r="F23" s="89">
        <v>21</v>
      </c>
      <c r="G23" s="89">
        <v>0</v>
      </c>
      <c r="H23" s="89">
        <v>0</v>
      </c>
      <c r="I23" s="89">
        <v>329</v>
      </c>
      <c r="J23" s="89">
        <f>604.42+1094</f>
        <v>1698.42</v>
      </c>
      <c r="K23" s="89">
        <f t="shared" si="0"/>
        <v>377</v>
      </c>
      <c r="L23" s="89">
        <f t="shared" si="1"/>
        <v>12592.42</v>
      </c>
    </row>
    <row r="24" spans="1:12" ht="14">
      <c r="A24" s="48">
        <v>19</v>
      </c>
      <c r="B24" s="49" t="s">
        <v>63</v>
      </c>
      <c r="C24" s="89">
        <v>0</v>
      </c>
      <c r="D24" s="89">
        <v>0</v>
      </c>
      <c r="E24" s="89">
        <v>0</v>
      </c>
      <c r="F24" s="89">
        <v>0</v>
      </c>
      <c r="G24" s="89">
        <v>0</v>
      </c>
      <c r="H24" s="89">
        <v>0</v>
      </c>
      <c r="I24" s="89">
        <v>0</v>
      </c>
      <c r="J24" s="89">
        <v>0</v>
      </c>
      <c r="K24" s="89">
        <f t="shared" si="0"/>
        <v>0</v>
      </c>
      <c r="L24" s="89">
        <f t="shared" si="1"/>
        <v>0</v>
      </c>
    </row>
    <row r="25" spans="1:12" ht="14">
      <c r="A25" s="48">
        <v>20</v>
      </c>
      <c r="B25" s="49" t="s">
        <v>64</v>
      </c>
      <c r="C25" s="89">
        <v>2</v>
      </c>
      <c r="D25" s="89">
        <v>2415</v>
      </c>
      <c r="E25" s="89">
        <v>1</v>
      </c>
      <c r="F25" s="89">
        <v>0.97</v>
      </c>
      <c r="G25" s="89">
        <v>0</v>
      </c>
      <c r="H25" s="89">
        <v>0</v>
      </c>
      <c r="I25" s="89">
        <v>13</v>
      </c>
      <c r="J25" s="89">
        <f>105.2+9646</f>
        <v>9751.2000000000007</v>
      </c>
      <c r="K25" s="89">
        <f t="shared" si="0"/>
        <v>16</v>
      </c>
      <c r="L25" s="89">
        <f t="shared" si="1"/>
        <v>12167.17</v>
      </c>
    </row>
    <row r="26" spans="1:12" ht="14">
      <c r="A26" s="48">
        <v>21</v>
      </c>
      <c r="B26" s="49" t="s">
        <v>47</v>
      </c>
      <c r="C26" s="89">
        <v>8</v>
      </c>
      <c r="D26" s="89">
        <v>91.21</v>
      </c>
      <c r="E26" s="89">
        <v>2</v>
      </c>
      <c r="F26" s="89">
        <v>22.99</v>
      </c>
      <c r="G26" s="89">
        <v>0</v>
      </c>
      <c r="H26" s="89">
        <v>0</v>
      </c>
      <c r="I26" s="89">
        <v>9</v>
      </c>
      <c r="J26" s="89">
        <v>835</v>
      </c>
      <c r="K26" s="89">
        <f t="shared" si="0"/>
        <v>19</v>
      </c>
      <c r="L26" s="89">
        <f t="shared" si="1"/>
        <v>949.2</v>
      </c>
    </row>
    <row r="27" spans="1:12" ht="14">
      <c r="A27" s="172"/>
      <c r="B27" s="152" t="s">
        <v>306</v>
      </c>
      <c r="C27" s="183">
        <f>SUM(C6:C26)</f>
        <v>269</v>
      </c>
      <c r="D27" s="183">
        <f t="shared" ref="D27:J27" si="2">SUM(D6:D26)</f>
        <v>217640.00999999998</v>
      </c>
      <c r="E27" s="183">
        <f t="shared" si="2"/>
        <v>4447</v>
      </c>
      <c r="F27" s="183">
        <f t="shared" si="2"/>
        <v>9185.3799999999992</v>
      </c>
      <c r="G27" s="183">
        <f t="shared" si="2"/>
        <v>86</v>
      </c>
      <c r="H27" s="183">
        <f t="shared" si="2"/>
        <v>312.92</v>
      </c>
      <c r="I27" s="183">
        <f t="shared" si="2"/>
        <v>26564</v>
      </c>
      <c r="J27" s="183">
        <f t="shared" si="2"/>
        <v>353298.2</v>
      </c>
      <c r="K27" s="183">
        <f t="shared" ref="K27:L27" si="3">SUM(K6:K26)</f>
        <v>31366</v>
      </c>
      <c r="L27" s="183">
        <f t="shared" si="3"/>
        <v>580436.51</v>
      </c>
    </row>
    <row r="28" spans="1:12" ht="14">
      <c r="A28" s="48">
        <v>22</v>
      </c>
      <c r="B28" s="49" t="s">
        <v>44</v>
      </c>
      <c r="C28" s="89">
        <v>0</v>
      </c>
      <c r="D28" s="89">
        <v>0</v>
      </c>
      <c r="E28" s="89">
        <v>0</v>
      </c>
      <c r="F28" s="89">
        <v>0</v>
      </c>
      <c r="G28" s="89">
        <v>0</v>
      </c>
      <c r="H28" s="89">
        <v>0</v>
      </c>
      <c r="I28" s="89">
        <v>596</v>
      </c>
      <c r="J28" s="89">
        <v>32705.37</v>
      </c>
      <c r="K28" s="89">
        <f t="shared" si="0"/>
        <v>596</v>
      </c>
      <c r="L28" s="89">
        <f t="shared" si="1"/>
        <v>32705.37</v>
      </c>
    </row>
    <row r="29" spans="1:12" ht="14">
      <c r="A29" s="48">
        <v>23</v>
      </c>
      <c r="B29" s="49" t="s">
        <v>192</v>
      </c>
      <c r="C29" s="89">
        <v>0</v>
      </c>
      <c r="D29" s="89">
        <v>0</v>
      </c>
      <c r="E29" s="89">
        <v>0</v>
      </c>
      <c r="F29" s="89">
        <v>0</v>
      </c>
      <c r="G29" s="89">
        <v>0</v>
      </c>
      <c r="H29" s="89">
        <v>0</v>
      </c>
      <c r="I29" s="89">
        <v>0</v>
      </c>
      <c r="J29" s="89">
        <v>0</v>
      </c>
      <c r="K29" s="89">
        <f t="shared" si="0"/>
        <v>0</v>
      </c>
      <c r="L29" s="89">
        <f t="shared" si="1"/>
        <v>0</v>
      </c>
    </row>
    <row r="30" spans="1:12" ht="14">
      <c r="A30" s="48">
        <v>24</v>
      </c>
      <c r="B30" s="49" t="s">
        <v>193</v>
      </c>
      <c r="C30" s="89">
        <v>0</v>
      </c>
      <c r="D30" s="89">
        <v>0</v>
      </c>
      <c r="E30" s="89">
        <v>0</v>
      </c>
      <c r="F30" s="89">
        <v>0</v>
      </c>
      <c r="G30" s="89">
        <v>0</v>
      </c>
      <c r="H30" s="89">
        <v>0</v>
      </c>
      <c r="I30" s="89">
        <v>0</v>
      </c>
      <c r="J30" s="89">
        <v>0</v>
      </c>
      <c r="K30" s="89">
        <f t="shared" si="0"/>
        <v>0</v>
      </c>
      <c r="L30" s="89">
        <f t="shared" si="1"/>
        <v>0</v>
      </c>
    </row>
    <row r="31" spans="1:12" ht="14">
      <c r="A31" s="48">
        <v>25</v>
      </c>
      <c r="B31" s="49" t="s">
        <v>48</v>
      </c>
      <c r="C31" s="89">
        <v>0</v>
      </c>
      <c r="D31" s="89">
        <v>0</v>
      </c>
      <c r="E31" s="89">
        <v>0</v>
      </c>
      <c r="F31" s="89">
        <v>0</v>
      </c>
      <c r="G31" s="89">
        <v>0</v>
      </c>
      <c r="H31" s="89">
        <v>0</v>
      </c>
      <c r="I31" s="89">
        <v>0</v>
      </c>
      <c r="J31" s="89">
        <v>0</v>
      </c>
      <c r="K31" s="89">
        <f t="shared" si="0"/>
        <v>0</v>
      </c>
      <c r="L31" s="89">
        <f t="shared" si="1"/>
        <v>0</v>
      </c>
    </row>
    <row r="32" spans="1:12" ht="14">
      <c r="A32" s="48">
        <v>26</v>
      </c>
      <c r="B32" s="49" t="s">
        <v>194</v>
      </c>
      <c r="C32" s="89">
        <v>4</v>
      </c>
      <c r="D32" s="89">
        <v>210</v>
      </c>
      <c r="E32" s="89">
        <v>3</v>
      </c>
      <c r="F32" s="89">
        <v>74</v>
      </c>
      <c r="G32" s="89">
        <v>0</v>
      </c>
      <c r="H32" s="89">
        <v>0</v>
      </c>
      <c r="I32" s="89">
        <v>8</v>
      </c>
      <c r="J32" s="89">
        <v>321</v>
      </c>
      <c r="K32" s="89">
        <f t="shared" si="0"/>
        <v>15</v>
      </c>
      <c r="L32" s="89">
        <f t="shared" si="1"/>
        <v>605</v>
      </c>
    </row>
    <row r="33" spans="1:12" ht="14">
      <c r="A33" s="48">
        <v>27</v>
      </c>
      <c r="B33" s="49" t="s">
        <v>195</v>
      </c>
      <c r="C33" s="89">
        <v>0</v>
      </c>
      <c r="D33" s="89">
        <v>0</v>
      </c>
      <c r="E33" s="89">
        <v>0</v>
      </c>
      <c r="F33" s="89">
        <v>0</v>
      </c>
      <c r="G33" s="89">
        <v>0</v>
      </c>
      <c r="H33" s="89">
        <v>0</v>
      </c>
      <c r="I33" s="89">
        <v>0</v>
      </c>
      <c r="J33" s="89">
        <v>0</v>
      </c>
      <c r="K33" s="89">
        <f t="shared" si="0"/>
        <v>0</v>
      </c>
      <c r="L33" s="89">
        <f t="shared" si="1"/>
        <v>0</v>
      </c>
    </row>
    <row r="34" spans="1:12" ht="14">
      <c r="A34" s="48">
        <v>28</v>
      </c>
      <c r="B34" s="49" t="s">
        <v>196</v>
      </c>
      <c r="C34" s="89">
        <v>0</v>
      </c>
      <c r="D34" s="89">
        <v>0</v>
      </c>
      <c r="E34" s="89">
        <v>0</v>
      </c>
      <c r="F34" s="89">
        <v>0</v>
      </c>
      <c r="G34" s="89">
        <v>0</v>
      </c>
      <c r="H34" s="89">
        <v>0</v>
      </c>
      <c r="I34" s="89">
        <v>18</v>
      </c>
      <c r="J34" s="89">
        <v>1137</v>
      </c>
      <c r="K34" s="89">
        <f t="shared" si="0"/>
        <v>18</v>
      </c>
      <c r="L34" s="89">
        <f t="shared" si="1"/>
        <v>1137</v>
      </c>
    </row>
    <row r="35" spans="1:12" ht="14">
      <c r="A35" s="48">
        <v>29</v>
      </c>
      <c r="B35" s="49" t="s">
        <v>68</v>
      </c>
      <c r="C35" s="89">
        <v>0</v>
      </c>
      <c r="D35" s="89">
        <v>0</v>
      </c>
      <c r="E35" s="89">
        <v>0</v>
      </c>
      <c r="F35" s="89">
        <v>0</v>
      </c>
      <c r="G35" s="89">
        <v>0</v>
      </c>
      <c r="H35" s="89">
        <v>0</v>
      </c>
      <c r="I35" s="89">
        <v>6268</v>
      </c>
      <c r="J35" s="89">
        <v>14451.56</v>
      </c>
      <c r="K35" s="89">
        <f t="shared" si="0"/>
        <v>6268</v>
      </c>
      <c r="L35" s="89">
        <f t="shared" si="1"/>
        <v>14451.56</v>
      </c>
    </row>
    <row r="36" spans="1:12" ht="14">
      <c r="A36" s="48">
        <v>30</v>
      </c>
      <c r="B36" s="49" t="s">
        <v>69</v>
      </c>
      <c r="C36" s="89">
        <v>3</v>
      </c>
      <c r="D36" s="89">
        <v>23</v>
      </c>
      <c r="E36" s="89">
        <v>133</v>
      </c>
      <c r="F36" s="89">
        <v>1722</v>
      </c>
      <c r="G36" s="89">
        <v>0</v>
      </c>
      <c r="H36" s="89">
        <v>0</v>
      </c>
      <c r="I36" s="89">
        <v>3305</v>
      </c>
      <c r="J36" s="89">
        <v>98912</v>
      </c>
      <c r="K36" s="89">
        <f t="shared" si="0"/>
        <v>3441</v>
      </c>
      <c r="L36" s="89">
        <f t="shared" si="1"/>
        <v>100657</v>
      </c>
    </row>
    <row r="37" spans="1:12" ht="14">
      <c r="A37" s="48">
        <v>31</v>
      </c>
      <c r="B37" s="49" t="s">
        <v>197</v>
      </c>
      <c r="C37" s="89">
        <v>0</v>
      </c>
      <c r="D37" s="89">
        <v>0</v>
      </c>
      <c r="E37" s="89">
        <v>0</v>
      </c>
      <c r="F37" s="89">
        <v>0</v>
      </c>
      <c r="G37" s="89">
        <v>0</v>
      </c>
      <c r="H37" s="89">
        <v>0</v>
      </c>
      <c r="I37" s="89">
        <v>0</v>
      </c>
      <c r="J37" s="89">
        <v>0</v>
      </c>
      <c r="K37" s="89">
        <f t="shared" si="0"/>
        <v>0</v>
      </c>
      <c r="L37" s="89">
        <f t="shared" si="1"/>
        <v>0</v>
      </c>
    </row>
    <row r="38" spans="1:12" ht="14">
      <c r="A38" s="48">
        <v>32</v>
      </c>
      <c r="B38" s="49" t="s">
        <v>198</v>
      </c>
      <c r="C38" s="89">
        <v>0</v>
      </c>
      <c r="D38" s="89">
        <v>0</v>
      </c>
      <c r="E38" s="89">
        <v>0</v>
      </c>
      <c r="F38" s="89">
        <v>0</v>
      </c>
      <c r="G38" s="89">
        <v>0</v>
      </c>
      <c r="H38" s="89">
        <v>0</v>
      </c>
      <c r="I38" s="89">
        <v>0</v>
      </c>
      <c r="J38" s="89">
        <v>0</v>
      </c>
      <c r="K38" s="89">
        <f t="shared" si="0"/>
        <v>0</v>
      </c>
      <c r="L38" s="89">
        <f t="shared" si="1"/>
        <v>0</v>
      </c>
    </row>
    <row r="39" spans="1:12" ht="14">
      <c r="A39" s="48">
        <v>33</v>
      </c>
      <c r="B39" s="49" t="s">
        <v>199</v>
      </c>
      <c r="C39" s="89">
        <v>32</v>
      </c>
      <c r="D39" s="89">
        <v>71</v>
      </c>
      <c r="E39" s="89">
        <v>0</v>
      </c>
      <c r="F39" s="89">
        <v>0</v>
      </c>
      <c r="G39" s="89">
        <v>0</v>
      </c>
      <c r="H39" s="89">
        <v>0</v>
      </c>
      <c r="I39" s="89">
        <v>27</v>
      </c>
      <c r="J39" s="89">
        <v>36</v>
      </c>
      <c r="K39" s="89">
        <f t="shared" si="0"/>
        <v>59</v>
      </c>
      <c r="L39" s="89">
        <f t="shared" si="1"/>
        <v>107</v>
      </c>
    </row>
    <row r="40" spans="1:12" ht="14">
      <c r="A40" s="48">
        <v>34</v>
      </c>
      <c r="B40" s="49" t="s">
        <v>200</v>
      </c>
      <c r="C40" s="89">
        <v>0</v>
      </c>
      <c r="D40" s="89">
        <v>0</v>
      </c>
      <c r="E40" s="89">
        <v>4</v>
      </c>
      <c r="F40" s="89">
        <v>222.86</v>
      </c>
      <c r="G40" s="89">
        <v>0</v>
      </c>
      <c r="H40" s="89">
        <v>0</v>
      </c>
      <c r="I40" s="89">
        <v>7</v>
      </c>
      <c r="J40" s="89">
        <v>10</v>
      </c>
      <c r="K40" s="89">
        <f t="shared" si="0"/>
        <v>11</v>
      </c>
      <c r="L40" s="89">
        <f t="shared" si="1"/>
        <v>232.86</v>
      </c>
    </row>
    <row r="41" spans="1:12" ht="14">
      <c r="A41" s="48">
        <v>35</v>
      </c>
      <c r="B41" s="49" t="s">
        <v>201</v>
      </c>
      <c r="C41" s="89">
        <v>0</v>
      </c>
      <c r="D41" s="89">
        <v>0</v>
      </c>
      <c r="E41" s="89">
        <v>0</v>
      </c>
      <c r="F41" s="89">
        <v>0</v>
      </c>
      <c r="G41" s="89">
        <v>0</v>
      </c>
      <c r="H41" s="89">
        <v>0</v>
      </c>
      <c r="I41" s="89">
        <v>0</v>
      </c>
      <c r="J41" s="89">
        <v>0</v>
      </c>
      <c r="K41" s="89">
        <f t="shared" si="0"/>
        <v>0</v>
      </c>
      <c r="L41" s="89">
        <f t="shared" si="1"/>
        <v>0</v>
      </c>
    </row>
    <row r="42" spans="1:12" ht="14">
      <c r="A42" s="48">
        <v>36</v>
      </c>
      <c r="B42" s="49" t="s">
        <v>70</v>
      </c>
      <c r="C42" s="89">
        <v>0</v>
      </c>
      <c r="D42" s="89">
        <v>0</v>
      </c>
      <c r="E42" s="89">
        <v>0</v>
      </c>
      <c r="F42" s="89">
        <v>0</v>
      </c>
      <c r="G42" s="89">
        <v>0</v>
      </c>
      <c r="H42" s="89">
        <v>0</v>
      </c>
      <c r="I42" s="89">
        <v>131</v>
      </c>
      <c r="J42" s="89">
        <v>3417.35</v>
      </c>
      <c r="K42" s="89">
        <f t="shared" si="0"/>
        <v>131</v>
      </c>
      <c r="L42" s="89">
        <f t="shared" si="1"/>
        <v>3417.35</v>
      </c>
    </row>
    <row r="43" spans="1:12" ht="14">
      <c r="A43" s="48">
        <v>37</v>
      </c>
      <c r="B43" s="49" t="s">
        <v>202</v>
      </c>
      <c r="C43" s="89">
        <v>0</v>
      </c>
      <c r="D43" s="89">
        <v>0</v>
      </c>
      <c r="E43" s="89">
        <v>0</v>
      </c>
      <c r="F43" s="89">
        <v>0</v>
      </c>
      <c r="G43" s="89">
        <v>0</v>
      </c>
      <c r="H43" s="89">
        <v>0</v>
      </c>
      <c r="I43" s="89">
        <v>2</v>
      </c>
      <c r="J43" s="89">
        <v>40</v>
      </c>
      <c r="K43" s="89">
        <f t="shared" si="0"/>
        <v>2</v>
      </c>
      <c r="L43" s="89">
        <f t="shared" si="1"/>
        <v>40</v>
      </c>
    </row>
    <row r="44" spans="1:12" ht="14">
      <c r="A44" s="48">
        <v>38</v>
      </c>
      <c r="B44" s="49" t="s">
        <v>203</v>
      </c>
      <c r="C44" s="89">
        <v>6</v>
      </c>
      <c r="D44" s="89">
        <v>35</v>
      </c>
      <c r="E44" s="89">
        <v>0</v>
      </c>
      <c r="F44" s="89">
        <v>0</v>
      </c>
      <c r="G44" s="89">
        <v>0</v>
      </c>
      <c r="H44" s="89">
        <v>0</v>
      </c>
      <c r="I44" s="89">
        <v>136</v>
      </c>
      <c r="J44" s="89">
        <v>64</v>
      </c>
      <c r="K44" s="89">
        <f t="shared" si="0"/>
        <v>142</v>
      </c>
      <c r="L44" s="89">
        <f t="shared" si="1"/>
        <v>99</v>
      </c>
    </row>
    <row r="45" spans="1:12" ht="14">
      <c r="A45" s="48">
        <v>39</v>
      </c>
      <c r="B45" s="49" t="s">
        <v>204</v>
      </c>
      <c r="C45" s="89">
        <v>0</v>
      </c>
      <c r="D45" s="89">
        <v>0</v>
      </c>
      <c r="E45" s="89">
        <v>0</v>
      </c>
      <c r="F45" s="89">
        <v>0</v>
      </c>
      <c r="G45" s="89">
        <v>0</v>
      </c>
      <c r="H45" s="89">
        <v>0</v>
      </c>
      <c r="I45" s="89">
        <v>0</v>
      </c>
      <c r="J45" s="89">
        <v>0</v>
      </c>
      <c r="K45" s="89">
        <f t="shared" si="0"/>
        <v>0</v>
      </c>
      <c r="L45" s="89">
        <f t="shared" si="1"/>
        <v>0</v>
      </c>
    </row>
    <row r="46" spans="1:12" ht="14">
      <c r="A46" s="48">
        <v>40</v>
      </c>
      <c r="B46" s="49" t="s">
        <v>74</v>
      </c>
      <c r="C46" s="89">
        <v>0</v>
      </c>
      <c r="D46" s="89">
        <v>0</v>
      </c>
      <c r="E46" s="89">
        <v>0</v>
      </c>
      <c r="F46" s="89">
        <v>0</v>
      </c>
      <c r="G46" s="89">
        <v>0</v>
      </c>
      <c r="H46" s="89">
        <v>0</v>
      </c>
      <c r="I46" s="89">
        <v>0</v>
      </c>
      <c r="J46" s="89">
        <v>0</v>
      </c>
      <c r="K46" s="89">
        <f t="shared" si="0"/>
        <v>0</v>
      </c>
      <c r="L46" s="89">
        <f t="shared" si="1"/>
        <v>0</v>
      </c>
    </row>
    <row r="47" spans="1:12" ht="14">
      <c r="A47" s="48">
        <v>41</v>
      </c>
      <c r="B47" s="49" t="s">
        <v>205</v>
      </c>
      <c r="C47" s="89">
        <v>0</v>
      </c>
      <c r="D47" s="89">
        <v>0</v>
      </c>
      <c r="E47" s="89">
        <v>0</v>
      </c>
      <c r="F47" s="89">
        <v>0</v>
      </c>
      <c r="G47" s="89">
        <v>0</v>
      </c>
      <c r="H47" s="89">
        <v>0</v>
      </c>
      <c r="I47" s="89">
        <v>0</v>
      </c>
      <c r="J47" s="89">
        <v>0</v>
      </c>
      <c r="K47" s="89">
        <f t="shared" si="0"/>
        <v>0</v>
      </c>
      <c r="L47" s="89">
        <f t="shared" si="1"/>
        <v>0</v>
      </c>
    </row>
    <row r="48" spans="1:12" ht="14">
      <c r="A48" s="48">
        <v>42</v>
      </c>
      <c r="B48" s="49" t="s">
        <v>73</v>
      </c>
      <c r="C48" s="89">
        <v>0</v>
      </c>
      <c r="D48" s="89">
        <v>0</v>
      </c>
      <c r="E48" s="89">
        <v>0</v>
      </c>
      <c r="F48" s="89">
        <v>0</v>
      </c>
      <c r="G48" s="89">
        <v>0</v>
      </c>
      <c r="H48" s="89">
        <v>0</v>
      </c>
      <c r="I48" s="89">
        <v>3</v>
      </c>
      <c r="J48" s="89">
        <v>13.84</v>
      </c>
      <c r="K48" s="89">
        <f t="shared" si="0"/>
        <v>3</v>
      </c>
      <c r="L48" s="89">
        <f t="shared" si="1"/>
        <v>13.84</v>
      </c>
    </row>
    <row r="49" spans="1:12" ht="14">
      <c r="A49" s="172"/>
      <c r="B49" s="152" t="s">
        <v>297</v>
      </c>
      <c r="C49" s="183">
        <f>SUM(C28:C48)</f>
        <v>45</v>
      </c>
      <c r="D49" s="183">
        <f t="shared" ref="D49:J49" si="4">SUM(D28:D48)</f>
        <v>339</v>
      </c>
      <c r="E49" s="183">
        <f t="shared" si="4"/>
        <v>140</v>
      </c>
      <c r="F49" s="183">
        <f t="shared" si="4"/>
        <v>2018.8600000000001</v>
      </c>
      <c r="G49" s="183">
        <f t="shared" si="4"/>
        <v>0</v>
      </c>
      <c r="H49" s="183">
        <f t="shared" si="4"/>
        <v>0</v>
      </c>
      <c r="I49" s="183">
        <f t="shared" si="4"/>
        <v>10501</v>
      </c>
      <c r="J49" s="183">
        <f t="shared" si="4"/>
        <v>151108.12</v>
      </c>
      <c r="K49" s="183">
        <f t="shared" ref="K49:L49" si="5">SUM(K28:K48)</f>
        <v>10686</v>
      </c>
      <c r="L49" s="183">
        <f t="shared" si="5"/>
        <v>153465.97999999998</v>
      </c>
    </row>
    <row r="50" spans="1:12" ht="14">
      <c r="A50" s="48">
        <v>43</v>
      </c>
      <c r="B50" s="49" t="s">
        <v>43</v>
      </c>
      <c r="C50" s="89">
        <v>0</v>
      </c>
      <c r="D50" s="89">
        <v>0</v>
      </c>
      <c r="E50" s="89">
        <v>32</v>
      </c>
      <c r="F50" s="89">
        <v>89.95</v>
      </c>
      <c r="G50" s="89">
        <v>0</v>
      </c>
      <c r="H50" s="89">
        <v>0</v>
      </c>
      <c r="I50" s="89">
        <v>4832</v>
      </c>
      <c r="J50" s="89">
        <v>2233.63</v>
      </c>
      <c r="K50" s="89">
        <f t="shared" si="0"/>
        <v>4864</v>
      </c>
      <c r="L50" s="89">
        <f t="shared" si="1"/>
        <v>2323.58</v>
      </c>
    </row>
    <row r="51" spans="1:12" ht="14">
      <c r="A51" s="48">
        <v>44</v>
      </c>
      <c r="B51" s="49" t="s">
        <v>206</v>
      </c>
      <c r="C51" s="89">
        <v>0</v>
      </c>
      <c r="D51" s="89">
        <v>0</v>
      </c>
      <c r="E51" s="89">
        <v>0</v>
      </c>
      <c r="F51" s="89">
        <v>0</v>
      </c>
      <c r="G51" s="89">
        <v>0</v>
      </c>
      <c r="H51" s="89">
        <v>0</v>
      </c>
      <c r="I51" s="89">
        <v>2839</v>
      </c>
      <c r="J51" s="89">
        <v>1922</v>
      </c>
      <c r="K51" s="89">
        <f t="shared" si="0"/>
        <v>2839</v>
      </c>
      <c r="L51" s="89">
        <f t="shared" si="1"/>
        <v>1922</v>
      </c>
    </row>
    <row r="52" spans="1:12" ht="14">
      <c r="A52" s="48">
        <v>45</v>
      </c>
      <c r="B52" s="49" t="s">
        <v>49</v>
      </c>
      <c r="C52" s="89">
        <v>0</v>
      </c>
      <c r="D52" s="89">
        <v>0</v>
      </c>
      <c r="E52" s="89">
        <v>0</v>
      </c>
      <c r="F52" s="89">
        <v>0</v>
      </c>
      <c r="G52" s="89">
        <v>0</v>
      </c>
      <c r="H52" s="89">
        <v>0</v>
      </c>
      <c r="I52" s="89">
        <v>683</v>
      </c>
      <c r="J52" s="89">
        <v>587.70000000000005</v>
      </c>
      <c r="K52" s="89">
        <f t="shared" si="0"/>
        <v>683</v>
      </c>
      <c r="L52" s="89">
        <f t="shared" si="1"/>
        <v>587.70000000000005</v>
      </c>
    </row>
    <row r="53" spans="1:12" ht="14">
      <c r="A53" s="172"/>
      <c r="B53" s="152" t="s">
        <v>307</v>
      </c>
      <c r="C53" s="183">
        <f>SUM(C50:C52)</f>
        <v>0</v>
      </c>
      <c r="D53" s="183">
        <f t="shared" ref="D53:J53" si="6">SUM(D50:D52)</f>
        <v>0</v>
      </c>
      <c r="E53" s="183">
        <f t="shared" si="6"/>
        <v>32</v>
      </c>
      <c r="F53" s="183">
        <f t="shared" si="6"/>
        <v>89.95</v>
      </c>
      <c r="G53" s="183">
        <f t="shared" si="6"/>
        <v>0</v>
      </c>
      <c r="H53" s="183">
        <f t="shared" si="6"/>
        <v>0</v>
      </c>
      <c r="I53" s="183">
        <f t="shared" si="6"/>
        <v>8354</v>
      </c>
      <c r="J53" s="183">
        <f t="shared" si="6"/>
        <v>4743.33</v>
      </c>
      <c r="K53" s="183">
        <f t="shared" ref="K53:L53" si="7">SUM(K50:K52)</f>
        <v>8386</v>
      </c>
      <c r="L53" s="183">
        <f t="shared" si="7"/>
        <v>4833.28</v>
      </c>
    </row>
    <row r="54" spans="1:12" ht="14">
      <c r="A54" s="48">
        <v>46</v>
      </c>
      <c r="B54" s="49" t="s">
        <v>298</v>
      </c>
      <c r="C54" s="89">
        <v>0</v>
      </c>
      <c r="D54" s="89">
        <v>0</v>
      </c>
      <c r="E54" s="89">
        <v>0</v>
      </c>
      <c r="F54" s="89">
        <v>0</v>
      </c>
      <c r="G54" s="89">
        <v>0</v>
      </c>
      <c r="H54" s="89">
        <v>0</v>
      </c>
      <c r="I54" s="89">
        <v>0</v>
      </c>
      <c r="J54" s="89">
        <v>0</v>
      </c>
      <c r="K54" s="89">
        <f t="shared" si="0"/>
        <v>0</v>
      </c>
      <c r="L54" s="89">
        <f t="shared" si="1"/>
        <v>0</v>
      </c>
    </row>
    <row r="55" spans="1:12" ht="14">
      <c r="A55" s="48">
        <v>47</v>
      </c>
      <c r="B55" s="49" t="s">
        <v>231</v>
      </c>
      <c r="C55" s="89">
        <v>0</v>
      </c>
      <c r="D55" s="89">
        <v>0</v>
      </c>
      <c r="E55" s="89">
        <v>0</v>
      </c>
      <c r="F55" s="89">
        <v>0</v>
      </c>
      <c r="G55" s="89">
        <v>0</v>
      </c>
      <c r="H55" s="89">
        <v>0</v>
      </c>
      <c r="I55" s="89">
        <v>0</v>
      </c>
      <c r="J55" s="89">
        <v>0</v>
      </c>
      <c r="K55" s="89">
        <f t="shared" si="0"/>
        <v>0</v>
      </c>
      <c r="L55" s="89">
        <f t="shared" si="1"/>
        <v>0</v>
      </c>
    </row>
    <row r="56" spans="1:12" ht="14">
      <c r="A56" s="48">
        <v>48</v>
      </c>
      <c r="B56" s="49" t="s">
        <v>299</v>
      </c>
      <c r="C56" s="89">
        <v>0</v>
      </c>
      <c r="D56" s="89">
        <v>0</v>
      </c>
      <c r="E56" s="89">
        <v>0</v>
      </c>
      <c r="F56" s="89">
        <v>0</v>
      </c>
      <c r="G56" s="89">
        <v>0</v>
      </c>
      <c r="H56" s="89">
        <v>0</v>
      </c>
      <c r="I56" s="89">
        <v>0</v>
      </c>
      <c r="J56" s="89">
        <v>0</v>
      </c>
      <c r="K56" s="89">
        <f t="shared" si="0"/>
        <v>0</v>
      </c>
      <c r="L56" s="89">
        <f t="shared" si="1"/>
        <v>0</v>
      </c>
    </row>
    <row r="57" spans="1:12" ht="14">
      <c r="A57" s="48">
        <v>49</v>
      </c>
      <c r="B57" s="49" t="s">
        <v>305</v>
      </c>
      <c r="C57" s="89">
        <v>0</v>
      </c>
      <c r="D57" s="89">
        <v>0</v>
      </c>
      <c r="E57" s="89">
        <v>0</v>
      </c>
      <c r="F57" s="89">
        <v>0</v>
      </c>
      <c r="G57" s="89">
        <v>0</v>
      </c>
      <c r="H57" s="89">
        <v>0</v>
      </c>
      <c r="I57" s="89">
        <v>0</v>
      </c>
      <c r="J57" s="89">
        <v>0</v>
      </c>
      <c r="K57" s="89">
        <f t="shared" si="0"/>
        <v>0</v>
      </c>
      <c r="L57" s="89">
        <f t="shared" si="1"/>
        <v>0</v>
      </c>
    </row>
    <row r="58" spans="1:12" ht="14">
      <c r="A58" s="172"/>
      <c r="B58" s="152" t="s">
        <v>300</v>
      </c>
      <c r="C58" s="183">
        <f>SUM(C54:C57)</f>
        <v>0</v>
      </c>
      <c r="D58" s="183">
        <f t="shared" ref="D58:J58" si="8">SUM(D54:D57)</f>
        <v>0</v>
      </c>
      <c r="E58" s="183">
        <f t="shared" si="8"/>
        <v>0</v>
      </c>
      <c r="F58" s="183">
        <f t="shared" si="8"/>
        <v>0</v>
      </c>
      <c r="G58" s="183">
        <f t="shared" si="8"/>
        <v>0</v>
      </c>
      <c r="H58" s="183">
        <f t="shared" si="8"/>
        <v>0</v>
      </c>
      <c r="I58" s="183">
        <f t="shared" si="8"/>
        <v>0</v>
      </c>
      <c r="J58" s="183">
        <f t="shared" si="8"/>
        <v>0</v>
      </c>
      <c r="K58" s="183">
        <f t="shared" ref="K58:L58" si="9">SUM(K54:K57)</f>
        <v>0</v>
      </c>
      <c r="L58" s="183">
        <f t="shared" si="9"/>
        <v>0</v>
      </c>
    </row>
    <row r="59" spans="1:12" ht="14">
      <c r="A59" s="172"/>
      <c r="B59" s="152" t="s">
        <v>232</v>
      </c>
      <c r="C59" s="183">
        <f>C58+C53+C49+C27</f>
        <v>314</v>
      </c>
      <c r="D59" s="183">
        <f t="shared" ref="D59:L59" si="10">D58+D53+D49+D27</f>
        <v>217979.00999999998</v>
      </c>
      <c r="E59" s="183">
        <f t="shared" si="10"/>
        <v>4619</v>
      </c>
      <c r="F59" s="183">
        <f t="shared" si="10"/>
        <v>11294.189999999999</v>
      </c>
      <c r="G59" s="183">
        <f t="shared" si="10"/>
        <v>86</v>
      </c>
      <c r="H59" s="183">
        <f t="shared" si="10"/>
        <v>312.92</v>
      </c>
      <c r="I59" s="183">
        <f t="shared" si="10"/>
        <v>45419</v>
      </c>
      <c r="J59" s="183">
        <f t="shared" si="10"/>
        <v>509149.65</v>
      </c>
      <c r="K59" s="183">
        <f t="shared" si="10"/>
        <v>50438</v>
      </c>
      <c r="L59" s="183">
        <f t="shared" si="10"/>
        <v>738735.77</v>
      </c>
    </row>
    <row r="61" spans="1:12">
      <c r="F61" s="4" t="s">
        <v>1230</v>
      </c>
    </row>
  </sheetData>
  <mergeCells count="10">
    <mergeCell ref="A1:L1"/>
    <mergeCell ref="A2:L2"/>
    <mergeCell ref="K4:L4"/>
    <mergeCell ref="E4:F4"/>
    <mergeCell ref="G4:H4"/>
    <mergeCell ref="I4:J4"/>
    <mergeCell ref="I3:J3"/>
    <mergeCell ref="A4:A5"/>
    <mergeCell ref="B4:B5"/>
    <mergeCell ref="C4:D4"/>
  </mergeCells>
  <conditionalFormatting sqref="I3">
    <cfRule type="cellIs" dxfId="25" priority="11" operator="lessThan">
      <formula>0</formula>
    </cfRule>
  </conditionalFormatting>
  <conditionalFormatting sqref="M1:M1048576">
    <cfRule type="cellIs" dxfId="24" priority="2" operator="greaterThan">
      <formula>100</formula>
    </cfRule>
  </conditionalFormatting>
  <pageMargins left="0.7" right="0.45" top="0.25" bottom="0.25" header="0.3" footer="0.3"/>
  <pageSetup scale="77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A1:AA61"/>
  <sheetViews>
    <sheetView zoomScale="106" zoomScaleNormal="106" workbookViewId="0">
      <pane xSplit="2" ySplit="5" topLeftCell="D40" activePane="bottomRight" state="frozen"/>
      <selection pane="topRight" activeCell="C1" sqref="C1"/>
      <selection pane="bottomLeft" activeCell="A6" sqref="A6"/>
      <selection pane="bottomRight" activeCell="P67" sqref="P67"/>
    </sheetView>
  </sheetViews>
  <sheetFormatPr baseColWidth="10" defaultColWidth="9.19921875" defaultRowHeight="13"/>
  <cols>
    <col min="1" max="1" width="4.19921875" style="3" customWidth="1"/>
    <col min="2" max="2" width="20.59765625" style="3" customWidth="1"/>
    <col min="3" max="4" width="5.796875" style="4" bestFit="1" customWidth="1"/>
    <col min="5" max="6" width="6.59765625" style="4" bestFit="1" customWidth="1"/>
    <col min="7" max="7" width="7.19921875" style="27" customWidth="1"/>
    <col min="8" max="8" width="4.796875" style="4" bestFit="1" customWidth="1"/>
    <col min="9" max="11" width="5.796875" style="4" bestFit="1" customWidth="1"/>
    <col min="12" max="12" width="6.796875" style="27" customWidth="1"/>
    <col min="13" max="14" width="5.796875" style="4" bestFit="1" customWidth="1"/>
    <col min="15" max="15" width="7.59765625" style="4" bestFit="1" customWidth="1"/>
    <col min="16" max="16" width="6.59765625" style="4" bestFit="1" customWidth="1"/>
    <col min="17" max="17" width="6.3984375" style="27" customWidth="1"/>
    <col min="18" max="18" width="5.796875" style="4" bestFit="1" customWidth="1"/>
    <col min="19" max="19" width="5.19921875" style="4" bestFit="1" customWidth="1"/>
    <col min="20" max="20" width="6.59765625" style="4" bestFit="1" customWidth="1"/>
    <col min="21" max="21" width="7" style="4" customWidth="1"/>
    <col min="22" max="22" width="6.796875" style="27" customWidth="1"/>
    <col min="23" max="24" width="6.3984375" style="4" bestFit="1" customWidth="1"/>
    <col min="25" max="26" width="6.59765625" style="4" bestFit="1" customWidth="1"/>
    <col min="27" max="27" width="7.59765625" style="27" bestFit="1" customWidth="1"/>
    <col min="28" max="16384" width="9.19921875" style="3"/>
  </cols>
  <sheetData>
    <row r="1" spans="1:27" ht="18.75" customHeight="1">
      <c r="A1" s="501" t="s">
        <v>719</v>
      </c>
      <c r="B1" s="501"/>
      <c r="C1" s="501"/>
      <c r="D1" s="501"/>
      <c r="E1" s="501"/>
      <c r="F1" s="501"/>
      <c r="G1" s="501"/>
      <c r="H1" s="501"/>
      <c r="I1" s="501"/>
      <c r="J1" s="501"/>
      <c r="K1" s="501"/>
      <c r="L1" s="501"/>
      <c r="M1" s="501"/>
      <c r="N1" s="501"/>
      <c r="O1" s="501"/>
      <c r="P1" s="501"/>
      <c r="Q1" s="501"/>
      <c r="R1" s="501"/>
      <c r="S1" s="501"/>
      <c r="T1" s="501"/>
      <c r="U1" s="501"/>
      <c r="V1" s="501"/>
      <c r="W1" s="501"/>
      <c r="X1" s="501"/>
      <c r="Y1" s="501"/>
      <c r="Z1" s="501"/>
      <c r="AA1" s="501"/>
    </row>
    <row r="2" spans="1:27" ht="16">
      <c r="A2" s="502" t="s">
        <v>616</v>
      </c>
      <c r="B2" s="502"/>
      <c r="C2" s="502"/>
      <c r="D2" s="502"/>
      <c r="E2" s="502"/>
      <c r="F2" s="502"/>
      <c r="G2" s="502"/>
      <c r="H2" s="502"/>
      <c r="I2" s="502"/>
      <c r="J2" s="502"/>
      <c r="K2" s="502"/>
      <c r="L2" s="502"/>
      <c r="M2" s="502"/>
      <c r="N2" s="502"/>
      <c r="O2" s="502"/>
      <c r="P2" s="502"/>
      <c r="Q2" s="502"/>
      <c r="R2" s="502"/>
      <c r="S2" s="502"/>
      <c r="T2" s="502"/>
      <c r="U2" s="502"/>
      <c r="V2" s="502"/>
      <c r="W2" s="502"/>
      <c r="X2" s="502"/>
      <c r="Y2" s="502"/>
      <c r="Z2" s="502"/>
      <c r="AA2" s="502"/>
    </row>
    <row r="3" spans="1:27" s="261" customFormat="1" ht="14.25" customHeight="1">
      <c r="A3" s="263"/>
      <c r="B3" s="262" t="s">
        <v>12</v>
      </c>
      <c r="C3" s="503" t="s">
        <v>611</v>
      </c>
      <c r="D3" s="503"/>
      <c r="E3" s="503"/>
      <c r="F3" s="503"/>
      <c r="G3" s="503"/>
      <c r="H3" s="503" t="s">
        <v>613</v>
      </c>
      <c r="I3" s="503"/>
      <c r="J3" s="503"/>
      <c r="K3" s="503"/>
      <c r="L3" s="503"/>
      <c r="M3" s="503" t="s">
        <v>614</v>
      </c>
      <c r="N3" s="503"/>
      <c r="O3" s="503"/>
      <c r="P3" s="503"/>
      <c r="Q3" s="503"/>
      <c r="R3" s="503" t="s">
        <v>734</v>
      </c>
      <c r="S3" s="503"/>
      <c r="T3" s="503"/>
      <c r="U3" s="503"/>
      <c r="V3" s="503"/>
      <c r="W3" s="503" t="s">
        <v>615</v>
      </c>
      <c r="X3" s="503"/>
      <c r="Y3" s="503"/>
      <c r="Z3" s="503"/>
      <c r="AA3" s="503"/>
    </row>
    <row r="4" spans="1:27" ht="12" customHeight="1">
      <c r="A4" s="504" t="s">
        <v>2</v>
      </c>
      <c r="B4" s="504" t="s">
        <v>3</v>
      </c>
      <c r="C4" s="506" t="s">
        <v>612</v>
      </c>
      <c r="D4" s="507"/>
      <c r="E4" s="506" t="s">
        <v>42</v>
      </c>
      <c r="F4" s="507"/>
      <c r="G4" s="508" t="s">
        <v>111</v>
      </c>
      <c r="H4" s="494" t="s">
        <v>612</v>
      </c>
      <c r="I4" s="495"/>
      <c r="J4" s="506" t="s">
        <v>42</v>
      </c>
      <c r="K4" s="507"/>
      <c r="L4" s="509" t="s">
        <v>111</v>
      </c>
      <c r="M4" s="494" t="s">
        <v>612</v>
      </c>
      <c r="N4" s="495"/>
      <c r="O4" s="506" t="s">
        <v>42</v>
      </c>
      <c r="P4" s="507"/>
      <c r="Q4" s="498" t="s">
        <v>94</v>
      </c>
      <c r="R4" s="494" t="s">
        <v>612</v>
      </c>
      <c r="S4" s="495"/>
      <c r="T4" s="506" t="s">
        <v>42</v>
      </c>
      <c r="U4" s="507"/>
      <c r="V4" s="498" t="s">
        <v>94</v>
      </c>
      <c r="W4" s="494" t="s">
        <v>612</v>
      </c>
      <c r="X4" s="495"/>
      <c r="Y4" s="496" t="s">
        <v>42</v>
      </c>
      <c r="Z4" s="497"/>
      <c r="AA4" s="498" t="s">
        <v>94</v>
      </c>
    </row>
    <row r="5" spans="1:27" ht="12" customHeight="1">
      <c r="A5" s="505"/>
      <c r="B5" s="505"/>
      <c r="C5" s="253" t="s">
        <v>22</v>
      </c>
      <c r="D5" s="253" t="s">
        <v>23</v>
      </c>
      <c r="E5" s="253" t="s">
        <v>22</v>
      </c>
      <c r="F5" s="253" t="s">
        <v>23</v>
      </c>
      <c r="G5" s="508"/>
      <c r="H5" s="253" t="s">
        <v>22</v>
      </c>
      <c r="I5" s="253" t="s">
        <v>23</v>
      </c>
      <c r="J5" s="253" t="s">
        <v>22</v>
      </c>
      <c r="K5" s="253" t="s">
        <v>23</v>
      </c>
      <c r="L5" s="508"/>
      <c r="M5" s="253" t="s">
        <v>22</v>
      </c>
      <c r="N5" s="253" t="s">
        <v>23</v>
      </c>
      <c r="O5" s="253" t="s">
        <v>22</v>
      </c>
      <c r="P5" s="254" t="s">
        <v>23</v>
      </c>
      <c r="Q5" s="500"/>
      <c r="R5" s="253" t="s">
        <v>22</v>
      </c>
      <c r="S5" s="253" t="s">
        <v>23</v>
      </c>
      <c r="T5" s="253" t="s">
        <v>22</v>
      </c>
      <c r="U5" s="254" t="s">
        <v>23</v>
      </c>
      <c r="V5" s="500"/>
      <c r="W5" s="253" t="s">
        <v>22</v>
      </c>
      <c r="X5" s="254" t="s">
        <v>23</v>
      </c>
      <c r="Y5" s="265" t="s">
        <v>22</v>
      </c>
      <c r="Z5" s="265" t="s">
        <v>23</v>
      </c>
      <c r="AA5" s="499"/>
    </row>
    <row r="6" spans="1:27" ht="12" customHeight="1">
      <c r="A6" s="255">
        <v>1</v>
      </c>
      <c r="B6" s="256" t="s">
        <v>52</v>
      </c>
      <c r="C6" s="257">
        <v>163</v>
      </c>
      <c r="D6" s="257">
        <v>229</v>
      </c>
      <c r="E6" s="257">
        <v>7323</v>
      </c>
      <c r="F6" s="257">
        <v>21520</v>
      </c>
      <c r="G6" s="258">
        <f>D6*100/F6</f>
        <v>1.0641263940520447</v>
      </c>
      <c r="H6" s="257">
        <v>390</v>
      </c>
      <c r="I6" s="257">
        <v>970</v>
      </c>
      <c r="J6" s="257">
        <v>1502</v>
      </c>
      <c r="K6" s="257">
        <v>6628</v>
      </c>
      <c r="L6" s="258">
        <f>I6*100/K6</f>
        <v>14.634882317441159</v>
      </c>
      <c r="M6" s="257">
        <v>225</v>
      </c>
      <c r="N6" s="257">
        <v>194</v>
      </c>
      <c r="O6" s="257">
        <v>8596</v>
      </c>
      <c r="P6" s="257">
        <v>7570</v>
      </c>
      <c r="Q6" s="258">
        <f>N6*100/P6</f>
        <v>2.5627476882430646</v>
      </c>
      <c r="R6" s="257">
        <v>272</v>
      </c>
      <c r="S6" s="257">
        <v>288</v>
      </c>
      <c r="T6" s="257">
        <f>SHGs_19!E6</f>
        <v>1496</v>
      </c>
      <c r="U6" s="257">
        <f>SHGs_19!F6</f>
        <v>2056</v>
      </c>
      <c r="V6" s="258">
        <f>S6*100/U6</f>
        <v>14.007782101167315</v>
      </c>
      <c r="W6" s="257">
        <v>335</v>
      </c>
      <c r="X6" s="264">
        <v>408</v>
      </c>
      <c r="Y6" s="257">
        <v>6966</v>
      </c>
      <c r="Z6" s="257">
        <v>14204</v>
      </c>
      <c r="AA6" s="258">
        <f>X6*100/Z6</f>
        <v>2.872430301323571</v>
      </c>
    </row>
    <row r="7" spans="1:27" ht="12" customHeight="1">
      <c r="A7" s="255">
        <v>2</v>
      </c>
      <c r="B7" s="256" t="s">
        <v>53</v>
      </c>
      <c r="C7" s="257">
        <v>0</v>
      </c>
      <c r="D7" s="257">
        <v>0</v>
      </c>
      <c r="E7" s="257">
        <v>0</v>
      </c>
      <c r="F7" s="257">
        <v>0.3</v>
      </c>
      <c r="G7" s="258">
        <f t="shared" ref="G7:G59" si="0">D7*100/F7</f>
        <v>0</v>
      </c>
      <c r="H7" s="257">
        <v>5</v>
      </c>
      <c r="I7" s="257">
        <v>6</v>
      </c>
      <c r="J7" s="257">
        <v>37</v>
      </c>
      <c r="K7" s="257">
        <v>158</v>
      </c>
      <c r="L7" s="258">
        <f t="shared" ref="L7:L59" si="1">I7*100/K7</f>
        <v>3.7974683544303796</v>
      </c>
      <c r="M7" s="257">
        <v>0</v>
      </c>
      <c r="N7" s="257">
        <v>0</v>
      </c>
      <c r="O7" s="257">
        <v>0</v>
      </c>
      <c r="P7" s="257">
        <v>0</v>
      </c>
      <c r="Q7" s="258">
        <v>0</v>
      </c>
      <c r="R7" s="257">
        <v>0</v>
      </c>
      <c r="S7" s="257">
        <v>0</v>
      </c>
      <c r="T7" s="257">
        <f>SHGs_19!E7</f>
        <v>23</v>
      </c>
      <c r="U7" s="257">
        <f>SHGs_19!F7</f>
        <v>25</v>
      </c>
      <c r="V7" s="258">
        <f t="shared" ref="V7:V59" si="2">S7*100/U7</f>
        <v>0</v>
      </c>
      <c r="W7" s="257">
        <v>184</v>
      </c>
      <c r="X7" s="264">
        <v>75.540000000000006</v>
      </c>
      <c r="Y7" s="257">
        <v>2544</v>
      </c>
      <c r="Z7" s="257">
        <v>5502.77</v>
      </c>
      <c r="AA7" s="258">
        <f t="shared" ref="AA7:AA53" si="3">X7*100/Z7</f>
        <v>1.3727631720024642</v>
      </c>
    </row>
    <row r="8" spans="1:27" ht="12" customHeight="1">
      <c r="A8" s="255">
        <v>3</v>
      </c>
      <c r="B8" s="256" t="s">
        <v>54</v>
      </c>
      <c r="C8" s="257">
        <v>1896</v>
      </c>
      <c r="D8" s="257">
        <v>3189.38</v>
      </c>
      <c r="E8" s="257">
        <v>4856</v>
      </c>
      <c r="F8" s="257">
        <v>13289</v>
      </c>
      <c r="G8" s="258">
        <f t="shared" si="0"/>
        <v>24.000150500413877</v>
      </c>
      <c r="H8" s="257">
        <v>484</v>
      </c>
      <c r="I8" s="257">
        <v>2689</v>
      </c>
      <c r="J8" s="257">
        <v>1948</v>
      </c>
      <c r="K8" s="257">
        <v>11256</v>
      </c>
      <c r="L8" s="258">
        <f t="shared" si="1"/>
        <v>23.889481165600568</v>
      </c>
      <c r="M8" s="257">
        <v>4978</v>
      </c>
      <c r="N8" s="257">
        <v>3478</v>
      </c>
      <c r="O8" s="257">
        <v>20551</v>
      </c>
      <c r="P8" s="257">
        <v>17160.8</v>
      </c>
      <c r="Q8" s="258">
        <f t="shared" ref="Q8:Q59" si="4">N8*100/P8</f>
        <v>20.267120413966715</v>
      </c>
      <c r="R8" s="257">
        <v>185</v>
      </c>
      <c r="S8" s="257">
        <v>203.96</v>
      </c>
      <c r="T8" s="257">
        <f>SHGs_19!E8</f>
        <v>1410</v>
      </c>
      <c r="U8" s="257">
        <f>SHGs_19!F8</f>
        <v>2805</v>
      </c>
      <c r="V8" s="258">
        <f t="shared" si="2"/>
        <v>7.2713012477718362</v>
      </c>
      <c r="W8" s="257">
        <v>1478</v>
      </c>
      <c r="X8" s="264">
        <v>2331.85</v>
      </c>
      <c r="Y8" s="257">
        <v>9896</v>
      </c>
      <c r="Z8" s="257">
        <v>31863.42</v>
      </c>
      <c r="AA8" s="258">
        <f t="shared" si="3"/>
        <v>7.3182665263176396</v>
      </c>
    </row>
    <row r="9" spans="1:27" ht="12" customHeight="1">
      <c r="A9" s="255">
        <v>4</v>
      </c>
      <c r="B9" s="256" t="s">
        <v>55</v>
      </c>
      <c r="C9" s="257">
        <v>101</v>
      </c>
      <c r="D9" s="257">
        <v>504</v>
      </c>
      <c r="E9" s="257">
        <v>4328</v>
      </c>
      <c r="F9" s="257">
        <v>69177</v>
      </c>
      <c r="G9" s="258">
        <f t="shared" si="0"/>
        <v>0.72856585281235098</v>
      </c>
      <c r="H9" s="257">
        <v>38</v>
      </c>
      <c r="I9" s="257">
        <v>178</v>
      </c>
      <c r="J9" s="257">
        <v>1086</v>
      </c>
      <c r="K9" s="257">
        <v>17013</v>
      </c>
      <c r="L9" s="258">
        <f t="shared" si="1"/>
        <v>1.0462587433139363</v>
      </c>
      <c r="M9" s="257">
        <v>5708</v>
      </c>
      <c r="N9" s="257">
        <v>3641</v>
      </c>
      <c r="O9" s="257">
        <v>66824</v>
      </c>
      <c r="P9" s="257">
        <v>45893</v>
      </c>
      <c r="Q9" s="258">
        <f t="shared" si="4"/>
        <v>7.9336718017998384</v>
      </c>
      <c r="R9" s="257">
        <v>28</v>
      </c>
      <c r="S9" s="257">
        <v>34</v>
      </c>
      <c r="T9" s="257">
        <f>SHGs_19!E9</f>
        <v>7462</v>
      </c>
      <c r="U9" s="257">
        <f>SHGs_19!F9</f>
        <v>9042</v>
      </c>
      <c r="V9" s="258">
        <f t="shared" si="2"/>
        <v>0.37602300376023001</v>
      </c>
      <c r="W9" s="257">
        <v>424</v>
      </c>
      <c r="X9" s="264">
        <v>1308</v>
      </c>
      <c r="Y9" s="257">
        <v>23803</v>
      </c>
      <c r="Z9" s="257">
        <v>48196</v>
      </c>
      <c r="AA9" s="258">
        <f t="shared" si="3"/>
        <v>2.7139181674827788</v>
      </c>
    </row>
    <row r="10" spans="1:27" ht="12" customHeight="1">
      <c r="A10" s="255">
        <v>5</v>
      </c>
      <c r="B10" s="256" t="s">
        <v>56</v>
      </c>
      <c r="C10" s="257">
        <v>1016</v>
      </c>
      <c r="D10" s="257">
        <v>5078</v>
      </c>
      <c r="E10" s="257">
        <v>4529</v>
      </c>
      <c r="F10" s="257">
        <v>36524</v>
      </c>
      <c r="G10" s="258">
        <f t="shared" si="0"/>
        <v>13.903186945570036</v>
      </c>
      <c r="H10" s="257">
        <v>149</v>
      </c>
      <c r="I10" s="257">
        <v>539</v>
      </c>
      <c r="J10" s="257">
        <v>801</v>
      </c>
      <c r="K10" s="257">
        <v>3965</v>
      </c>
      <c r="L10" s="258">
        <f t="shared" si="1"/>
        <v>13.593947036569988</v>
      </c>
      <c r="M10" s="257">
        <v>4263</v>
      </c>
      <c r="N10" s="257">
        <v>3962</v>
      </c>
      <c r="O10" s="257">
        <v>10962</v>
      </c>
      <c r="P10" s="257">
        <v>9346</v>
      </c>
      <c r="Q10" s="258">
        <f t="shared" si="4"/>
        <v>42.392467365717955</v>
      </c>
      <c r="R10" s="257">
        <v>129</v>
      </c>
      <c r="S10" s="257">
        <v>223</v>
      </c>
      <c r="T10" s="257">
        <f>SHGs_19!E10</f>
        <v>635</v>
      </c>
      <c r="U10" s="257">
        <f>SHGs_19!F10</f>
        <v>858</v>
      </c>
      <c r="V10" s="258">
        <f t="shared" si="2"/>
        <v>25.990675990675992</v>
      </c>
      <c r="W10" s="257">
        <v>729</v>
      </c>
      <c r="X10" s="264">
        <v>1962</v>
      </c>
      <c r="Y10" s="257">
        <v>7296</v>
      </c>
      <c r="Z10" s="257">
        <v>14952</v>
      </c>
      <c r="AA10" s="258">
        <f t="shared" si="3"/>
        <v>13.121990369181381</v>
      </c>
    </row>
    <row r="11" spans="1:27" ht="12" customHeight="1">
      <c r="A11" s="255">
        <v>6</v>
      </c>
      <c r="B11" s="256" t="s">
        <v>57</v>
      </c>
      <c r="C11" s="257">
        <v>395</v>
      </c>
      <c r="D11" s="257">
        <v>719.2</v>
      </c>
      <c r="E11" s="257">
        <v>3947</v>
      </c>
      <c r="F11" s="257">
        <v>11987</v>
      </c>
      <c r="G11" s="258">
        <f t="shared" si="0"/>
        <v>5.9998331525819637</v>
      </c>
      <c r="H11" s="257">
        <v>57</v>
      </c>
      <c r="I11" s="257">
        <v>203.3</v>
      </c>
      <c r="J11" s="257">
        <v>285</v>
      </c>
      <c r="K11" s="257">
        <v>1433.87</v>
      </c>
      <c r="L11" s="258">
        <f t="shared" si="1"/>
        <v>14.17841226889467</v>
      </c>
      <c r="M11" s="257">
        <v>0</v>
      </c>
      <c r="N11" s="257">
        <v>0</v>
      </c>
      <c r="O11" s="257">
        <v>0</v>
      </c>
      <c r="P11" s="257">
        <v>0</v>
      </c>
      <c r="Q11" s="258">
        <v>0</v>
      </c>
      <c r="R11" s="257">
        <v>44</v>
      </c>
      <c r="S11" s="257">
        <v>60.68</v>
      </c>
      <c r="T11" s="257">
        <f>SHGs_19!E11</f>
        <v>484</v>
      </c>
      <c r="U11" s="257">
        <f>SHGs_19!F11</f>
        <v>378.44</v>
      </c>
      <c r="V11" s="258">
        <f t="shared" si="2"/>
        <v>16.034245851389915</v>
      </c>
      <c r="W11" s="257">
        <v>1790</v>
      </c>
      <c r="X11" s="264">
        <v>10423</v>
      </c>
      <c r="Y11" s="257">
        <v>34626</v>
      </c>
      <c r="Z11" s="257">
        <v>67927</v>
      </c>
      <c r="AA11" s="258">
        <f t="shared" si="3"/>
        <v>15.34441385605135</v>
      </c>
    </row>
    <row r="12" spans="1:27" ht="12" customHeight="1">
      <c r="A12" s="255">
        <v>7</v>
      </c>
      <c r="B12" s="256" t="s">
        <v>58</v>
      </c>
      <c r="C12" s="257">
        <v>1451</v>
      </c>
      <c r="D12" s="257">
        <v>1590</v>
      </c>
      <c r="E12" s="257">
        <v>18334</v>
      </c>
      <c r="F12" s="257">
        <v>42269</v>
      </c>
      <c r="G12" s="258">
        <f t="shared" si="0"/>
        <v>3.7616219924767562</v>
      </c>
      <c r="H12" s="257">
        <v>241</v>
      </c>
      <c r="I12" s="257">
        <v>527</v>
      </c>
      <c r="J12" s="257">
        <v>2006</v>
      </c>
      <c r="K12" s="257">
        <v>10370</v>
      </c>
      <c r="L12" s="258">
        <f t="shared" si="1"/>
        <v>5.081967213114754</v>
      </c>
      <c r="M12" s="257">
        <v>12849</v>
      </c>
      <c r="N12" s="257">
        <v>8717</v>
      </c>
      <c r="O12" s="257">
        <v>88622</v>
      </c>
      <c r="P12" s="257">
        <v>66646</v>
      </c>
      <c r="Q12" s="258">
        <f t="shared" si="4"/>
        <v>13.079554661945203</v>
      </c>
      <c r="R12" s="257">
        <v>467</v>
      </c>
      <c r="S12" s="257">
        <v>325</v>
      </c>
      <c r="T12" s="257">
        <f>SHGs_19!E12</f>
        <v>7337</v>
      </c>
      <c r="U12" s="257">
        <f>SHGs_19!F12</f>
        <v>7715</v>
      </c>
      <c r="V12" s="258">
        <f t="shared" si="2"/>
        <v>4.2125729099157487</v>
      </c>
      <c r="W12" s="257">
        <v>2031</v>
      </c>
      <c r="X12" s="264">
        <v>1444</v>
      </c>
      <c r="Y12" s="257">
        <v>34912</v>
      </c>
      <c r="Z12" s="257">
        <v>57008</v>
      </c>
      <c r="AA12" s="258">
        <f t="shared" si="3"/>
        <v>2.5329778276733088</v>
      </c>
    </row>
    <row r="13" spans="1:27" ht="12" customHeight="1">
      <c r="A13" s="255">
        <v>8</v>
      </c>
      <c r="B13" s="256" t="s">
        <v>45</v>
      </c>
      <c r="C13" s="257">
        <v>33</v>
      </c>
      <c r="D13" s="257">
        <v>10</v>
      </c>
      <c r="E13" s="257">
        <v>51</v>
      </c>
      <c r="F13" s="257">
        <v>32</v>
      </c>
      <c r="G13" s="258">
        <f t="shared" si="0"/>
        <v>31.25</v>
      </c>
      <c r="H13" s="257">
        <v>50</v>
      </c>
      <c r="I13" s="257">
        <v>338</v>
      </c>
      <c r="J13" s="257">
        <v>225</v>
      </c>
      <c r="K13" s="257">
        <v>1330</v>
      </c>
      <c r="L13" s="258">
        <f t="shared" si="1"/>
        <v>25.413533834586467</v>
      </c>
      <c r="M13" s="257">
        <v>0</v>
      </c>
      <c r="N13" s="257">
        <v>0</v>
      </c>
      <c r="O13" s="257">
        <v>0</v>
      </c>
      <c r="P13" s="257">
        <v>0</v>
      </c>
      <c r="Q13" s="258">
        <v>0</v>
      </c>
      <c r="R13" s="257">
        <v>4</v>
      </c>
      <c r="S13" s="257">
        <v>4.13</v>
      </c>
      <c r="T13" s="257">
        <f>SHGs_19!E13</f>
        <v>25</v>
      </c>
      <c r="U13" s="257">
        <f>SHGs_19!F13</f>
        <v>28</v>
      </c>
      <c r="V13" s="258">
        <f t="shared" si="2"/>
        <v>14.75</v>
      </c>
      <c r="W13" s="257">
        <v>101</v>
      </c>
      <c r="X13" s="264">
        <v>196.92</v>
      </c>
      <c r="Y13" s="257">
        <v>2333</v>
      </c>
      <c r="Z13" s="257">
        <v>5547</v>
      </c>
      <c r="AA13" s="258">
        <f t="shared" si="3"/>
        <v>3.5500270416441317</v>
      </c>
    </row>
    <row r="14" spans="1:27" ht="12" customHeight="1">
      <c r="A14" s="255">
        <v>9</v>
      </c>
      <c r="B14" s="256" t="s">
        <v>46</v>
      </c>
      <c r="C14" s="257">
        <v>356</v>
      </c>
      <c r="D14" s="257">
        <v>458</v>
      </c>
      <c r="E14" s="257">
        <v>1864</v>
      </c>
      <c r="F14" s="257">
        <v>4015</v>
      </c>
      <c r="G14" s="258">
        <f t="shared" si="0"/>
        <v>11.407222914072229</v>
      </c>
      <c r="H14" s="257">
        <v>81</v>
      </c>
      <c r="I14" s="257">
        <v>246</v>
      </c>
      <c r="J14" s="257">
        <v>248</v>
      </c>
      <c r="K14" s="257">
        <v>942</v>
      </c>
      <c r="L14" s="258">
        <f t="shared" si="1"/>
        <v>26.114649681528661</v>
      </c>
      <c r="M14" s="257">
        <v>0</v>
      </c>
      <c r="N14" s="257">
        <v>0</v>
      </c>
      <c r="O14" s="257">
        <v>0</v>
      </c>
      <c r="P14" s="257">
        <v>0</v>
      </c>
      <c r="Q14" s="258">
        <v>0</v>
      </c>
      <c r="R14" s="257">
        <v>62</v>
      </c>
      <c r="S14" s="257">
        <v>40</v>
      </c>
      <c r="T14" s="257">
        <f>SHGs_19!E14</f>
        <v>107</v>
      </c>
      <c r="U14" s="257">
        <f>SHGs_19!F14</f>
        <v>126</v>
      </c>
      <c r="V14" s="258">
        <f t="shared" si="2"/>
        <v>31.746031746031747</v>
      </c>
      <c r="W14" s="257">
        <v>1765</v>
      </c>
      <c r="X14" s="264">
        <v>564</v>
      </c>
      <c r="Y14" s="257">
        <v>3741</v>
      </c>
      <c r="Z14" s="257">
        <v>3421</v>
      </c>
      <c r="AA14" s="258">
        <f t="shared" si="3"/>
        <v>16.48640748319205</v>
      </c>
    </row>
    <row r="15" spans="1:27" ht="12" customHeight="1">
      <c r="A15" s="255">
        <v>10</v>
      </c>
      <c r="B15" s="256" t="s">
        <v>78</v>
      </c>
      <c r="C15" s="257">
        <v>48</v>
      </c>
      <c r="D15" s="257">
        <v>99</v>
      </c>
      <c r="E15" s="257">
        <v>696</v>
      </c>
      <c r="F15" s="257">
        <v>2275</v>
      </c>
      <c r="G15" s="258">
        <f t="shared" si="0"/>
        <v>4.3516483516483513</v>
      </c>
      <c r="H15" s="257">
        <v>2</v>
      </c>
      <c r="I15" s="257">
        <v>5</v>
      </c>
      <c r="J15" s="257">
        <v>55</v>
      </c>
      <c r="K15" s="257">
        <v>397</v>
      </c>
      <c r="L15" s="258">
        <f t="shared" si="1"/>
        <v>1.2594458438287153</v>
      </c>
      <c r="M15" s="257">
        <v>0</v>
      </c>
      <c r="N15" s="257">
        <v>0</v>
      </c>
      <c r="O15" s="257">
        <v>0</v>
      </c>
      <c r="P15" s="257">
        <v>0</v>
      </c>
      <c r="Q15" s="258">
        <v>0</v>
      </c>
      <c r="R15" s="257">
        <v>101</v>
      </c>
      <c r="S15" s="257">
        <v>128</v>
      </c>
      <c r="T15" s="257">
        <f>SHGs_19!E15</f>
        <v>286</v>
      </c>
      <c r="U15" s="257">
        <f>SHGs_19!F15</f>
        <v>186</v>
      </c>
      <c r="V15" s="258">
        <f t="shared" si="2"/>
        <v>68.817204301075265</v>
      </c>
      <c r="W15" s="257">
        <v>3959</v>
      </c>
      <c r="X15" s="264">
        <v>1270</v>
      </c>
      <c r="Y15" s="257">
        <v>22276</v>
      </c>
      <c r="Z15" s="257">
        <v>12745</v>
      </c>
      <c r="AA15" s="258">
        <f t="shared" si="3"/>
        <v>9.9646920360925861</v>
      </c>
    </row>
    <row r="16" spans="1:27" ht="12" customHeight="1">
      <c r="A16" s="255">
        <v>11</v>
      </c>
      <c r="B16" s="256" t="s">
        <v>59</v>
      </c>
      <c r="C16" s="257">
        <v>61</v>
      </c>
      <c r="D16" s="257">
        <v>39</v>
      </c>
      <c r="E16" s="257">
        <v>121</v>
      </c>
      <c r="F16" s="257">
        <v>301</v>
      </c>
      <c r="G16" s="258">
        <f t="shared" si="0"/>
        <v>12.956810631229235</v>
      </c>
      <c r="H16" s="257">
        <v>20</v>
      </c>
      <c r="I16" s="257">
        <v>92</v>
      </c>
      <c r="J16" s="257">
        <v>57</v>
      </c>
      <c r="K16" s="257">
        <v>145</v>
      </c>
      <c r="L16" s="258">
        <f t="shared" si="1"/>
        <v>63.448275862068968</v>
      </c>
      <c r="M16" s="257">
        <v>0</v>
      </c>
      <c r="N16" s="257">
        <v>0</v>
      </c>
      <c r="O16" s="257">
        <v>0</v>
      </c>
      <c r="P16" s="257">
        <v>0</v>
      </c>
      <c r="Q16" s="258">
        <v>0</v>
      </c>
      <c r="R16" s="257">
        <v>34</v>
      </c>
      <c r="S16" s="257">
        <v>86</v>
      </c>
      <c r="T16" s="257">
        <f>SHGs_19!E16</f>
        <v>825</v>
      </c>
      <c r="U16" s="257">
        <f>SHGs_19!F16</f>
        <v>1015</v>
      </c>
      <c r="V16" s="258">
        <f t="shared" si="2"/>
        <v>8.4729064039408861</v>
      </c>
      <c r="W16" s="257">
        <v>165</v>
      </c>
      <c r="X16" s="264">
        <v>15</v>
      </c>
      <c r="Y16" s="257">
        <v>3284</v>
      </c>
      <c r="Z16" s="257">
        <v>2621</v>
      </c>
      <c r="AA16" s="258">
        <f t="shared" si="3"/>
        <v>0.57230064860740171</v>
      </c>
    </row>
    <row r="17" spans="1:27" ht="12" customHeight="1">
      <c r="A17" s="255">
        <v>12</v>
      </c>
      <c r="B17" s="256" t="s">
        <v>60</v>
      </c>
      <c r="C17" s="257">
        <v>181</v>
      </c>
      <c r="D17" s="257">
        <v>588</v>
      </c>
      <c r="E17" s="257">
        <v>1172</v>
      </c>
      <c r="F17" s="257">
        <v>3482</v>
      </c>
      <c r="G17" s="258">
        <f t="shared" si="0"/>
        <v>16.886846639862149</v>
      </c>
      <c r="H17" s="257">
        <v>21</v>
      </c>
      <c r="I17" s="257">
        <v>152</v>
      </c>
      <c r="J17" s="257">
        <v>97</v>
      </c>
      <c r="K17" s="257">
        <v>724</v>
      </c>
      <c r="L17" s="258">
        <f t="shared" si="1"/>
        <v>20.994475138121548</v>
      </c>
      <c r="M17" s="257">
        <v>72</v>
      </c>
      <c r="N17" s="257">
        <v>66</v>
      </c>
      <c r="O17" s="257">
        <v>1446</v>
      </c>
      <c r="P17" s="257">
        <v>1283</v>
      </c>
      <c r="Q17" s="258">
        <f t="shared" si="4"/>
        <v>5.1441932969602497</v>
      </c>
      <c r="R17" s="257">
        <v>0</v>
      </c>
      <c r="S17" s="257">
        <v>0</v>
      </c>
      <c r="T17" s="257">
        <f>SHGs_19!E17</f>
        <v>0</v>
      </c>
      <c r="U17" s="257">
        <f>SHGs_19!F17</f>
        <v>0</v>
      </c>
      <c r="V17" s="258">
        <v>0</v>
      </c>
      <c r="W17" s="257">
        <v>92</v>
      </c>
      <c r="X17" s="264">
        <v>125.36</v>
      </c>
      <c r="Y17" s="257">
        <v>2361</v>
      </c>
      <c r="Z17" s="257">
        <v>3669.7</v>
      </c>
      <c r="AA17" s="258">
        <f t="shared" si="3"/>
        <v>3.4160830585606456</v>
      </c>
    </row>
    <row r="18" spans="1:27" ht="12" customHeight="1">
      <c r="A18" s="255">
        <v>13</v>
      </c>
      <c r="B18" s="256" t="s">
        <v>189</v>
      </c>
      <c r="C18" s="257">
        <v>595</v>
      </c>
      <c r="D18" s="257">
        <v>675</v>
      </c>
      <c r="E18" s="257">
        <v>2585</v>
      </c>
      <c r="F18" s="257">
        <v>5479</v>
      </c>
      <c r="G18" s="258">
        <f t="shared" si="0"/>
        <v>12.31976638072641</v>
      </c>
      <c r="H18" s="257">
        <v>51</v>
      </c>
      <c r="I18" s="257">
        <v>107</v>
      </c>
      <c r="J18" s="257">
        <v>182</v>
      </c>
      <c r="K18" s="257">
        <v>633</v>
      </c>
      <c r="L18" s="258">
        <f t="shared" si="1"/>
        <v>16.903633491311215</v>
      </c>
      <c r="M18" s="257">
        <v>1100</v>
      </c>
      <c r="N18" s="257">
        <v>749</v>
      </c>
      <c r="O18" s="257">
        <v>3072</v>
      </c>
      <c r="P18" s="257">
        <v>2237</v>
      </c>
      <c r="Q18" s="258">
        <f t="shared" si="4"/>
        <v>33.482342422887797</v>
      </c>
      <c r="R18" s="257">
        <v>36</v>
      </c>
      <c r="S18" s="257">
        <v>44</v>
      </c>
      <c r="T18" s="257">
        <f>SHGs_19!E18</f>
        <v>59</v>
      </c>
      <c r="U18" s="257">
        <f>SHGs_19!F18</f>
        <v>64</v>
      </c>
      <c r="V18" s="258">
        <f t="shared" si="2"/>
        <v>68.75</v>
      </c>
      <c r="W18" s="257">
        <v>367</v>
      </c>
      <c r="X18" s="264">
        <v>277</v>
      </c>
      <c r="Y18" s="257">
        <v>3012</v>
      </c>
      <c r="Z18" s="257">
        <v>7972</v>
      </c>
      <c r="AA18" s="258">
        <f t="shared" si="3"/>
        <v>3.4746613146011041</v>
      </c>
    </row>
    <row r="19" spans="1:27" ht="12" customHeight="1">
      <c r="A19" s="255">
        <v>14</v>
      </c>
      <c r="B19" s="256" t="s">
        <v>190</v>
      </c>
      <c r="C19" s="257">
        <v>74</v>
      </c>
      <c r="D19" s="257">
        <v>68</v>
      </c>
      <c r="E19" s="257">
        <v>747</v>
      </c>
      <c r="F19" s="257">
        <v>1124</v>
      </c>
      <c r="G19" s="258">
        <f t="shared" si="0"/>
        <v>6.0498220640569391</v>
      </c>
      <c r="H19" s="257">
        <v>47</v>
      </c>
      <c r="I19" s="257">
        <v>8.74</v>
      </c>
      <c r="J19" s="257">
        <v>157</v>
      </c>
      <c r="K19" s="257">
        <v>24.78</v>
      </c>
      <c r="L19" s="258">
        <f t="shared" si="1"/>
        <v>35.27037933817595</v>
      </c>
      <c r="M19" s="257">
        <v>0</v>
      </c>
      <c r="N19" s="257">
        <v>0</v>
      </c>
      <c r="O19" s="257">
        <v>0</v>
      </c>
      <c r="P19" s="257">
        <v>0</v>
      </c>
      <c r="Q19" s="258">
        <v>0</v>
      </c>
      <c r="R19" s="257">
        <v>17</v>
      </c>
      <c r="S19" s="257">
        <v>8</v>
      </c>
      <c r="T19" s="257">
        <f>SHGs_19!E19</f>
        <v>49</v>
      </c>
      <c r="U19" s="257">
        <f>SHGs_19!F19</f>
        <v>36</v>
      </c>
      <c r="V19" s="258">
        <f t="shared" si="2"/>
        <v>22.222222222222221</v>
      </c>
      <c r="W19" s="257">
        <v>118</v>
      </c>
      <c r="X19" s="264">
        <v>157</v>
      </c>
      <c r="Y19" s="257">
        <v>2067</v>
      </c>
      <c r="Z19" s="257">
        <v>3911</v>
      </c>
      <c r="AA19" s="258">
        <f t="shared" si="3"/>
        <v>4.0143185885962671</v>
      </c>
    </row>
    <row r="20" spans="1:27" ht="12" customHeight="1">
      <c r="A20" s="255">
        <v>15</v>
      </c>
      <c r="B20" s="256" t="s">
        <v>61</v>
      </c>
      <c r="C20" s="257">
        <v>412</v>
      </c>
      <c r="D20" s="257">
        <v>1789.81</v>
      </c>
      <c r="E20" s="257">
        <v>6438</v>
      </c>
      <c r="F20" s="257">
        <v>22500</v>
      </c>
      <c r="G20" s="258">
        <f t="shared" si="0"/>
        <v>7.9547111111111111</v>
      </c>
      <c r="H20" s="257">
        <v>214</v>
      </c>
      <c r="I20" s="257">
        <v>498.71</v>
      </c>
      <c r="J20" s="257">
        <v>1441</v>
      </c>
      <c r="K20" s="257">
        <v>6020.91</v>
      </c>
      <c r="L20" s="258">
        <f t="shared" si="1"/>
        <v>8.2829671926668897</v>
      </c>
      <c r="M20" s="257">
        <v>886</v>
      </c>
      <c r="N20" s="257">
        <v>1009.66</v>
      </c>
      <c r="O20" s="257">
        <v>31069</v>
      </c>
      <c r="P20" s="257">
        <v>25190.73</v>
      </c>
      <c r="Q20" s="258">
        <f t="shared" si="4"/>
        <v>4.0080616957110813</v>
      </c>
      <c r="R20" s="257">
        <v>404</v>
      </c>
      <c r="S20" s="257">
        <v>313.60000000000002</v>
      </c>
      <c r="T20" s="257">
        <f>SHGs_19!E20</f>
        <v>2389</v>
      </c>
      <c r="U20" s="257">
        <f>SHGs_19!F20</f>
        <v>4417.88</v>
      </c>
      <c r="V20" s="258">
        <f t="shared" si="2"/>
        <v>7.0984272999719327</v>
      </c>
      <c r="W20" s="257">
        <v>526</v>
      </c>
      <c r="X20" s="264">
        <v>11183</v>
      </c>
      <c r="Y20" s="257">
        <v>28186</v>
      </c>
      <c r="Z20" s="257">
        <v>35115</v>
      </c>
      <c r="AA20" s="258">
        <f t="shared" si="3"/>
        <v>31.846789121458066</v>
      </c>
    </row>
    <row r="21" spans="1:27" ht="12" customHeight="1">
      <c r="A21" s="255">
        <v>16</v>
      </c>
      <c r="B21" s="256" t="s">
        <v>67</v>
      </c>
      <c r="C21" s="257">
        <v>6429</v>
      </c>
      <c r="D21" s="257">
        <v>4585</v>
      </c>
      <c r="E21" s="257">
        <v>36333</v>
      </c>
      <c r="F21" s="257">
        <v>56937</v>
      </c>
      <c r="G21" s="258">
        <f t="shared" si="0"/>
        <v>8.0527600681454938</v>
      </c>
      <c r="H21" s="257">
        <v>256</v>
      </c>
      <c r="I21" s="257">
        <v>667</v>
      </c>
      <c r="J21" s="257">
        <v>2179</v>
      </c>
      <c r="K21" s="257">
        <v>7480</v>
      </c>
      <c r="L21" s="258">
        <f t="shared" si="1"/>
        <v>8.9171122994652414</v>
      </c>
      <c r="M21" s="257">
        <v>12498</v>
      </c>
      <c r="N21" s="257">
        <v>9463</v>
      </c>
      <c r="O21" s="257">
        <v>115744</v>
      </c>
      <c r="P21" s="257">
        <v>90313</v>
      </c>
      <c r="Q21" s="258">
        <f t="shared" si="4"/>
        <v>10.47800427402478</v>
      </c>
      <c r="R21" s="257">
        <v>6645</v>
      </c>
      <c r="S21" s="257">
        <v>1587</v>
      </c>
      <c r="T21" s="257">
        <f>SHGs_19!E21</f>
        <v>12548</v>
      </c>
      <c r="U21" s="257">
        <f>SHGs_19!F21</f>
        <v>5349</v>
      </c>
      <c r="V21" s="258">
        <f t="shared" si="2"/>
        <v>29.669097027481772</v>
      </c>
      <c r="W21" s="257">
        <v>10219</v>
      </c>
      <c r="X21" s="264">
        <v>8634</v>
      </c>
      <c r="Y21" s="257">
        <v>40758</v>
      </c>
      <c r="Z21" s="257">
        <v>152670</v>
      </c>
      <c r="AA21" s="258">
        <f t="shared" si="3"/>
        <v>5.655335036352918</v>
      </c>
    </row>
    <row r="22" spans="1:27" ht="12" customHeight="1">
      <c r="A22" s="255">
        <v>17</v>
      </c>
      <c r="B22" s="256" t="s">
        <v>62</v>
      </c>
      <c r="C22" s="257">
        <v>442</v>
      </c>
      <c r="D22" s="257">
        <v>292</v>
      </c>
      <c r="E22" s="257">
        <v>4381</v>
      </c>
      <c r="F22" s="257">
        <v>1982</v>
      </c>
      <c r="G22" s="258">
        <f t="shared" si="0"/>
        <v>14.732593340060545</v>
      </c>
      <c r="H22" s="257">
        <v>10</v>
      </c>
      <c r="I22" s="257">
        <v>14</v>
      </c>
      <c r="J22" s="257">
        <v>117</v>
      </c>
      <c r="K22" s="257">
        <v>278</v>
      </c>
      <c r="L22" s="258">
        <f t="shared" si="1"/>
        <v>5.0359712230215825</v>
      </c>
      <c r="M22" s="257">
        <v>1572</v>
      </c>
      <c r="N22" s="257">
        <v>1798</v>
      </c>
      <c r="O22" s="257">
        <v>5914</v>
      </c>
      <c r="P22" s="257">
        <v>4797</v>
      </c>
      <c r="Q22" s="258">
        <f t="shared" si="4"/>
        <v>37.481759432978947</v>
      </c>
      <c r="R22" s="257">
        <v>114</v>
      </c>
      <c r="S22" s="257">
        <v>98</v>
      </c>
      <c r="T22" s="257">
        <f>SHGs_19!E22</f>
        <v>312</v>
      </c>
      <c r="U22" s="257">
        <f>SHGs_19!F22</f>
        <v>723</v>
      </c>
      <c r="V22" s="258">
        <f t="shared" si="2"/>
        <v>13.55463347164592</v>
      </c>
      <c r="W22" s="257">
        <v>702</v>
      </c>
      <c r="X22" s="264">
        <v>1280</v>
      </c>
      <c r="Y22" s="257">
        <v>13822</v>
      </c>
      <c r="Z22" s="257">
        <v>16504</v>
      </c>
      <c r="AA22" s="258">
        <f t="shared" si="3"/>
        <v>7.755695588948134</v>
      </c>
    </row>
    <row r="23" spans="1:27" ht="12" customHeight="1">
      <c r="A23" s="255">
        <v>18</v>
      </c>
      <c r="B23" s="256" t="s">
        <v>191</v>
      </c>
      <c r="C23" s="257">
        <v>376</v>
      </c>
      <c r="D23" s="257">
        <v>312</v>
      </c>
      <c r="E23" s="257">
        <v>1778</v>
      </c>
      <c r="F23" s="257">
        <v>1729</v>
      </c>
      <c r="G23" s="258">
        <f t="shared" si="0"/>
        <v>18.045112781954888</v>
      </c>
      <c r="H23" s="257">
        <v>88</v>
      </c>
      <c r="I23" s="257">
        <v>162</v>
      </c>
      <c r="J23" s="257">
        <v>1614</v>
      </c>
      <c r="K23" s="257">
        <v>1557</v>
      </c>
      <c r="L23" s="258">
        <f t="shared" si="1"/>
        <v>10.404624277456648</v>
      </c>
      <c r="M23" s="257">
        <v>0</v>
      </c>
      <c r="N23" s="257">
        <v>0</v>
      </c>
      <c r="O23" s="257">
        <v>0</v>
      </c>
      <c r="P23" s="257">
        <v>0</v>
      </c>
      <c r="Q23" s="258">
        <v>0</v>
      </c>
      <c r="R23" s="257">
        <v>1330</v>
      </c>
      <c r="S23" s="257">
        <v>889</v>
      </c>
      <c r="T23" s="257">
        <f>SHGs_19!E23</f>
        <v>1955</v>
      </c>
      <c r="U23" s="257">
        <f>SHGs_19!F23</f>
        <v>1431</v>
      </c>
      <c r="V23" s="258">
        <f t="shared" si="2"/>
        <v>62.124388539482879</v>
      </c>
      <c r="W23" s="257">
        <v>17</v>
      </c>
      <c r="X23" s="264">
        <v>5</v>
      </c>
      <c r="Y23" s="257">
        <v>9900</v>
      </c>
      <c r="Z23" s="257">
        <v>9350</v>
      </c>
      <c r="AA23" s="258">
        <f t="shared" si="3"/>
        <v>5.3475935828877004E-2</v>
      </c>
    </row>
    <row r="24" spans="1:27" ht="12" customHeight="1">
      <c r="A24" s="255">
        <v>19</v>
      </c>
      <c r="B24" s="256" t="s">
        <v>63</v>
      </c>
      <c r="C24" s="257">
        <v>1052</v>
      </c>
      <c r="D24" s="257">
        <v>948</v>
      </c>
      <c r="E24" s="257">
        <v>5247</v>
      </c>
      <c r="F24" s="257">
        <v>26788</v>
      </c>
      <c r="G24" s="258">
        <f t="shared" si="0"/>
        <v>3.5388980140361355</v>
      </c>
      <c r="H24" s="257">
        <v>561</v>
      </c>
      <c r="I24" s="257">
        <v>482</v>
      </c>
      <c r="J24" s="257">
        <v>1167</v>
      </c>
      <c r="K24" s="257">
        <v>2307</v>
      </c>
      <c r="L24" s="258">
        <f t="shared" si="1"/>
        <v>20.892934547030777</v>
      </c>
      <c r="M24" s="257">
        <v>3443</v>
      </c>
      <c r="N24" s="257">
        <v>1954</v>
      </c>
      <c r="O24" s="257">
        <v>27520</v>
      </c>
      <c r="P24" s="257">
        <v>19166</v>
      </c>
      <c r="Q24" s="258">
        <f t="shared" si="4"/>
        <v>10.195137222164249</v>
      </c>
      <c r="R24" s="257">
        <v>1689</v>
      </c>
      <c r="S24" s="257">
        <v>1058</v>
      </c>
      <c r="T24" s="257">
        <f>SHGs_19!E24</f>
        <v>8086</v>
      </c>
      <c r="U24" s="257">
        <f>SHGs_19!F24</f>
        <v>4876</v>
      </c>
      <c r="V24" s="258">
        <f t="shared" si="2"/>
        <v>21.69811320754717</v>
      </c>
      <c r="W24" s="257">
        <v>1198</v>
      </c>
      <c r="X24" s="264">
        <v>779</v>
      </c>
      <c r="Y24" s="257">
        <v>19447</v>
      </c>
      <c r="Z24" s="257">
        <v>24502</v>
      </c>
      <c r="AA24" s="258">
        <f t="shared" si="3"/>
        <v>3.1793322994041304</v>
      </c>
    </row>
    <row r="25" spans="1:27" ht="12" customHeight="1">
      <c r="A25" s="255">
        <v>20</v>
      </c>
      <c r="B25" s="256" t="s">
        <v>64</v>
      </c>
      <c r="C25" s="257">
        <v>31</v>
      </c>
      <c r="D25" s="257">
        <v>119</v>
      </c>
      <c r="E25" s="257">
        <v>284</v>
      </c>
      <c r="F25" s="257">
        <v>738.17</v>
      </c>
      <c r="G25" s="258">
        <f t="shared" si="0"/>
        <v>16.120947749163474</v>
      </c>
      <c r="H25" s="257">
        <v>4</v>
      </c>
      <c r="I25" s="257">
        <v>2</v>
      </c>
      <c r="J25" s="257">
        <v>29</v>
      </c>
      <c r="K25" s="257">
        <v>195.76</v>
      </c>
      <c r="L25" s="258">
        <f t="shared" si="1"/>
        <v>1.021659174499387</v>
      </c>
      <c r="M25" s="257">
        <v>0</v>
      </c>
      <c r="N25" s="257">
        <v>0</v>
      </c>
      <c r="O25" s="257">
        <v>0</v>
      </c>
      <c r="P25" s="257">
        <v>0</v>
      </c>
      <c r="Q25" s="258">
        <v>0</v>
      </c>
      <c r="R25" s="257">
        <v>0</v>
      </c>
      <c r="S25" s="257">
        <v>0</v>
      </c>
      <c r="T25" s="257">
        <f>SHGs_19!E25</f>
        <v>0</v>
      </c>
      <c r="U25" s="257">
        <f>SHGs_19!F25</f>
        <v>0</v>
      </c>
      <c r="V25" s="258">
        <v>0</v>
      </c>
      <c r="W25" s="257">
        <v>29</v>
      </c>
      <c r="X25" s="264">
        <v>39.979999999999997</v>
      </c>
      <c r="Y25" s="257">
        <v>920</v>
      </c>
      <c r="Z25" s="257">
        <v>1793.23</v>
      </c>
      <c r="AA25" s="258">
        <v>0</v>
      </c>
    </row>
    <row r="26" spans="1:27" ht="12" customHeight="1">
      <c r="A26" s="255">
        <v>21</v>
      </c>
      <c r="B26" s="256" t="s">
        <v>47</v>
      </c>
      <c r="C26" s="257">
        <v>657</v>
      </c>
      <c r="D26" s="257">
        <v>950</v>
      </c>
      <c r="E26" s="257">
        <v>4208</v>
      </c>
      <c r="F26" s="257">
        <v>9592</v>
      </c>
      <c r="G26" s="258">
        <f t="shared" si="0"/>
        <v>9.9040867389491236</v>
      </c>
      <c r="H26" s="257">
        <v>32</v>
      </c>
      <c r="I26" s="257">
        <v>112</v>
      </c>
      <c r="J26" s="257">
        <v>298</v>
      </c>
      <c r="K26" s="257">
        <v>2671</v>
      </c>
      <c r="L26" s="258">
        <f t="shared" si="1"/>
        <v>4.1931860726319732</v>
      </c>
      <c r="M26" s="257">
        <v>0</v>
      </c>
      <c r="N26" s="257">
        <v>0</v>
      </c>
      <c r="O26" s="257">
        <v>0</v>
      </c>
      <c r="P26" s="257">
        <v>0</v>
      </c>
      <c r="Q26" s="258">
        <v>0</v>
      </c>
      <c r="R26" s="257">
        <v>0</v>
      </c>
      <c r="S26" s="257">
        <v>0</v>
      </c>
      <c r="T26" s="257">
        <f>SHGs_19!E26</f>
        <v>117</v>
      </c>
      <c r="U26" s="257">
        <f>SHGs_19!F26</f>
        <v>122</v>
      </c>
      <c r="V26" s="258">
        <f t="shared" si="2"/>
        <v>0</v>
      </c>
      <c r="W26" s="257">
        <v>179</v>
      </c>
      <c r="X26" s="264">
        <v>233</v>
      </c>
      <c r="Y26" s="257">
        <v>3614</v>
      </c>
      <c r="Z26" s="257">
        <v>8625</v>
      </c>
      <c r="AA26" s="258">
        <f t="shared" si="3"/>
        <v>2.7014492753623189</v>
      </c>
    </row>
    <row r="27" spans="1:27" s="187" customFormat="1" ht="12" customHeight="1">
      <c r="A27" s="224"/>
      <c r="B27" s="225" t="s">
        <v>306</v>
      </c>
      <c r="C27" s="259">
        <f>SUM(C6:C26)</f>
        <v>15769</v>
      </c>
      <c r="D27" s="259">
        <f t="shared" ref="D27:F27" si="5">SUM(D6:D26)</f>
        <v>22242.39</v>
      </c>
      <c r="E27" s="259">
        <f t="shared" si="5"/>
        <v>109222</v>
      </c>
      <c r="F27" s="259">
        <f t="shared" si="5"/>
        <v>331740.46999999997</v>
      </c>
      <c r="G27" s="260">
        <f t="shared" si="0"/>
        <v>6.7047562813183452</v>
      </c>
      <c r="H27" s="259">
        <f t="shared" ref="H27:U27" si="6">SUM(H6:H26)</f>
        <v>2801</v>
      </c>
      <c r="I27" s="259">
        <f t="shared" si="6"/>
        <v>7998.75</v>
      </c>
      <c r="J27" s="259">
        <f t="shared" si="6"/>
        <v>15531</v>
      </c>
      <c r="K27" s="259">
        <f t="shared" si="6"/>
        <v>75529.319999999992</v>
      </c>
      <c r="L27" s="260">
        <f t="shared" si="1"/>
        <v>10.590258193771639</v>
      </c>
      <c r="M27" s="259">
        <f t="shared" si="6"/>
        <v>47594</v>
      </c>
      <c r="N27" s="259">
        <f t="shared" si="6"/>
        <v>35031.660000000003</v>
      </c>
      <c r="O27" s="259">
        <f t="shared" si="6"/>
        <v>380320</v>
      </c>
      <c r="P27" s="259">
        <f t="shared" si="6"/>
        <v>289602.53000000003</v>
      </c>
      <c r="Q27" s="260">
        <f t="shared" si="4"/>
        <v>12.096462002593693</v>
      </c>
      <c r="R27" s="259">
        <f t="shared" si="6"/>
        <v>11561</v>
      </c>
      <c r="S27" s="259">
        <f t="shared" si="6"/>
        <v>5390.37</v>
      </c>
      <c r="T27" s="259">
        <f t="shared" si="6"/>
        <v>45605</v>
      </c>
      <c r="U27" s="259">
        <f t="shared" si="6"/>
        <v>41253.320000000007</v>
      </c>
      <c r="V27" s="260">
        <f t="shared" si="2"/>
        <v>13.066511980126688</v>
      </c>
      <c r="W27" s="259">
        <f>SUM(W6:W26)</f>
        <v>26408</v>
      </c>
      <c r="X27" s="259">
        <f t="shared" ref="X27:Z27" si="7">SUM(X6:X26)</f>
        <v>42711.65</v>
      </c>
      <c r="Y27" s="259">
        <f t="shared" si="7"/>
        <v>275764</v>
      </c>
      <c r="Z27" s="259">
        <f t="shared" si="7"/>
        <v>528099.12</v>
      </c>
      <c r="AA27" s="260">
        <f t="shared" si="3"/>
        <v>8.0878093491237024</v>
      </c>
    </row>
    <row r="28" spans="1:27" ht="12" customHeight="1">
      <c r="A28" s="255">
        <v>22</v>
      </c>
      <c r="B28" s="256" t="s">
        <v>44</v>
      </c>
      <c r="C28" s="257">
        <v>32</v>
      </c>
      <c r="D28" s="257">
        <v>26.76</v>
      </c>
      <c r="E28" s="257">
        <v>625</v>
      </c>
      <c r="F28" s="257">
        <v>1298</v>
      </c>
      <c r="G28" s="258">
        <f t="shared" si="0"/>
        <v>2.0616332819722651</v>
      </c>
      <c r="H28" s="257">
        <v>0</v>
      </c>
      <c r="I28" s="257">
        <v>0</v>
      </c>
      <c r="J28" s="257">
        <v>0</v>
      </c>
      <c r="K28" s="257">
        <v>0</v>
      </c>
      <c r="L28" s="258">
        <v>0</v>
      </c>
      <c r="M28" s="257">
        <v>0</v>
      </c>
      <c r="N28" s="257">
        <v>0</v>
      </c>
      <c r="O28" s="257">
        <v>0</v>
      </c>
      <c r="P28" s="257">
        <v>0</v>
      </c>
      <c r="Q28" s="258">
        <v>0</v>
      </c>
      <c r="R28" s="257">
        <v>0</v>
      </c>
      <c r="S28" s="257">
        <v>0</v>
      </c>
      <c r="T28" s="257">
        <f>SHGs_19!E28</f>
        <v>49</v>
      </c>
      <c r="U28" s="257">
        <f>SHGs_19!F28</f>
        <v>383.78</v>
      </c>
      <c r="V28" s="258">
        <f t="shared" si="2"/>
        <v>0</v>
      </c>
      <c r="W28" s="257">
        <v>9</v>
      </c>
      <c r="X28" s="264">
        <v>27.2</v>
      </c>
      <c r="Y28" s="257">
        <v>59409</v>
      </c>
      <c r="Z28" s="4">
        <v>19177</v>
      </c>
      <c r="AA28" s="258">
        <f t="shared" si="3"/>
        <v>0.14183657506387862</v>
      </c>
    </row>
    <row r="29" spans="1:27" ht="12" customHeight="1">
      <c r="A29" s="255">
        <v>23</v>
      </c>
      <c r="B29" s="256" t="s">
        <v>192</v>
      </c>
      <c r="C29" s="257">
        <v>0</v>
      </c>
      <c r="D29" s="257">
        <v>0</v>
      </c>
      <c r="E29" s="257">
        <v>0</v>
      </c>
      <c r="F29" s="257">
        <v>0</v>
      </c>
      <c r="G29" s="258">
        <v>0</v>
      </c>
      <c r="H29" s="257">
        <v>0</v>
      </c>
      <c r="I29" s="257">
        <v>0</v>
      </c>
      <c r="J29" s="257">
        <v>0</v>
      </c>
      <c r="K29" s="257">
        <v>0</v>
      </c>
      <c r="L29" s="258">
        <v>0</v>
      </c>
      <c r="M29" s="257">
        <v>0</v>
      </c>
      <c r="N29" s="257">
        <v>0</v>
      </c>
      <c r="O29" s="257">
        <v>0</v>
      </c>
      <c r="P29" s="257">
        <v>0</v>
      </c>
      <c r="Q29" s="258">
        <v>0</v>
      </c>
      <c r="R29" s="257">
        <v>0</v>
      </c>
      <c r="S29" s="257">
        <v>0</v>
      </c>
      <c r="T29" s="257">
        <f>SHGs_19!E29</f>
        <v>0</v>
      </c>
      <c r="U29" s="257">
        <f>SHGs_19!F29</f>
        <v>0</v>
      </c>
      <c r="V29" s="258">
        <v>0</v>
      </c>
      <c r="W29" s="257">
        <v>0</v>
      </c>
      <c r="X29" s="264">
        <v>0</v>
      </c>
      <c r="Y29" s="257">
        <v>216192</v>
      </c>
      <c r="Z29" s="4">
        <v>80617</v>
      </c>
      <c r="AA29" s="258">
        <v>0</v>
      </c>
    </row>
    <row r="30" spans="1:27" ht="12" customHeight="1">
      <c r="A30" s="255">
        <v>24</v>
      </c>
      <c r="B30" s="256" t="s">
        <v>193</v>
      </c>
      <c r="C30" s="257">
        <v>0</v>
      </c>
      <c r="D30" s="257">
        <v>0</v>
      </c>
      <c r="E30" s="257">
        <v>0</v>
      </c>
      <c r="F30" s="257">
        <v>0</v>
      </c>
      <c r="G30" s="258">
        <v>0</v>
      </c>
      <c r="H30" s="257">
        <v>0</v>
      </c>
      <c r="I30" s="257">
        <v>0</v>
      </c>
      <c r="J30" s="257">
        <v>0</v>
      </c>
      <c r="K30" s="257">
        <v>0</v>
      </c>
      <c r="L30" s="258">
        <v>0</v>
      </c>
      <c r="M30" s="257">
        <v>0</v>
      </c>
      <c r="N30" s="257">
        <v>0</v>
      </c>
      <c r="O30" s="257">
        <v>0</v>
      </c>
      <c r="P30" s="257">
        <v>0</v>
      </c>
      <c r="Q30" s="258">
        <v>0</v>
      </c>
      <c r="R30" s="257">
        <v>0</v>
      </c>
      <c r="S30" s="257">
        <v>0</v>
      </c>
      <c r="T30" s="257">
        <f>SHGs_19!E30</f>
        <v>0</v>
      </c>
      <c r="U30" s="257">
        <f>SHGs_19!F30</f>
        <v>0</v>
      </c>
      <c r="V30" s="258">
        <v>0</v>
      </c>
      <c r="W30" s="257">
        <v>0</v>
      </c>
      <c r="X30" s="264">
        <v>0</v>
      </c>
      <c r="Y30" s="257"/>
      <c r="Z30" s="257"/>
      <c r="AA30" s="258">
        <v>0</v>
      </c>
    </row>
    <row r="31" spans="1:27" ht="12" customHeight="1">
      <c r="A31" s="255">
        <v>25</v>
      </c>
      <c r="B31" s="256" t="s">
        <v>48</v>
      </c>
      <c r="C31" s="257">
        <v>0</v>
      </c>
      <c r="D31" s="257">
        <v>0</v>
      </c>
      <c r="E31" s="257">
        <v>0</v>
      </c>
      <c r="F31" s="257">
        <v>0</v>
      </c>
      <c r="G31" s="258">
        <v>0</v>
      </c>
      <c r="H31" s="257">
        <v>0</v>
      </c>
      <c r="I31" s="257">
        <v>0</v>
      </c>
      <c r="J31" s="257">
        <v>0</v>
      </c>
      <c r="K31" s="257">
        <v>0</v>
      </c>
      <c r="L31" s="258">
        <v>0</v>
      </c>
      <c r="M31" s="257">
        <v>0</v>
      </c>
      <c r="N31" s="257">
        <v>0</v>
      </c>
      <c r="O31" s="257">
        <v>0</v>
      </c>
      <c r="P31" s="257">
        <v>0</v>
      </c>
      <c r="Q31" s="258">
        <v>0</v>
      </c>
      <c r="R31" s="257">
        <v>0</v>
      </c>
      <c r="S31" s="257">
        <v>0</v>
      </c>
      <c r="T31" s="257">
        <f>SHGs_19!E31</f>
        <v>0</v>
      </c>
      <c r="U31" s="257">
        <f>SHGs_19!F31</f>
        <v>0</v>
      </c>
      <c r="V31" s="258">
        <v>0</v>
      </c>
      <c r="W31" s="257">
        <v>0</v>
      </c>
      <c r="X31" s="264">
        <v>0</v>
      </c>
      <c r="Y31" s="257"/>
      <c r="Z31" s="257"/>
      <c r="AA31" s="258">
        <v>0</v>
      </c>
    </row>
    <row r="32" spans="1:27" ht="12" customHeight="1">
      <c r="A32" s="255">
        <v>26</v>
      </c>
      <c r="B32" s="256" t="s">
        <v>194</v>
      </c>
      <c r="C32" s="257">
        <v>0</v>
      </c>
      <c r="D32" s="257">
        <v>0</v>
      </c>
      <c r="E32" s="257">
        <v>0</v>
      </c>
      <c r="F32" s="257">
        <v>0</v>
      </c>
      <c r="G32" s="258">
        <v>0</v>
      </c>
      <c r="H32" s="257">
        <v>0</v>
      </c>
      <c r="I32" s="257">
        <v>0</v>
      </c>
      <c r="J32" s="257">
        <v>0</v>
      </c>
      <c r="K32" s="257">
        <v>0</v>
      </c>
      <c r="L32" s="258">
        <v>0</v>
      </c>
      <c r="M32" s="257">
        <v>0</v>
      </c>
      <c r="N32" s="257">
        <v>0</v>
      </c>
      <c r="O32" s="257">
        <v>0</v>
      </c>
      <c r="P32" s="257">
        <v>0</v>
      </c>
      <c r="Q32" s="258">
        <v>0</v>
      </c>
      <c r="R32" s="257">
        <v>0</v>
      </c>
      <c r="S32" s="257">
        <v>0</v>
      </c>
      <c r="T32" s="257">
        <f>SHGs_19!E32</f>
        <v>0</v>
      </c>
      <c r="U32" s="257">
        <f>SHGs_19!F32</f>
        <v>0</v>
      </c>
      <c r="V32" s="258">
        <v>0</v>
      </c>
      <c r="W32" s="257">
        <v>0</v>
      </c>
      <c r="X32" s="264">
        <v>0</v>
      </c>
      <c r="Y32" s="257">
        <v>956</v>
      </c>
      <c r="Z32" s="257">
        <v>4499</v>
      </c>
      <c r="AA32" s="258">
        <v>0</v>
      </c>
    </row>
    <row r="33" spans="1:27" ht="12" customHeight="1">
      <c r="A33" s="255">
        <v>27</v>
      </c>
      <c r="B33" s="256" t="s">
        <v>195</v>
      </c>
      <c r="C33" s="257">
        <v>0</v>
      </c>
      <c r="D33" s="257">
        <v>0</v>
      </c>
      <c r="E33" s="257">
        <v>0</v>
      </c>
      <c r="F33" s="257">
        <v>0</v>
      </c>
      <c r="G33" s="258">
        <v>0</v>
      </c>
      <c r="H33" s="257">
        <v>0</v>
      </c>
      <c r="I33" s="257">
        <v>0</v>
      </c>
      <c r="J33" s="257">
        <v>0</v>
      </c>
      <c r="K33" s="257">
        <v>0</v>
      </c>
      <c r="L33" s="258">
        <v>0</v>
      </c>
      <c r="M33" s="257">
        <v>0</v>
      </c>
      <c r="N33" s="257">
        <v>0</v>
      </c>
      <c r="O33" s="257">
        <v>0</v>
      </c>
      <c r="P33" s="257">
        <v>0</v>
      </c>
      <c r="Q33" s="258">
        <v>0</v>
      </c>
      <c r="R33" s="257">
        <v>0</v>
      </c>
      <c r="S33" s="257">
        <v>0</v>
      </c>
      <c r="T33" s="257">
        <f>SHGs_19!E33</f>
        <v>0</v>
      </c>
      <c r="U33" s="257">
        <f>SHGs_19!F33</f>
        <v>0</v>
      </c>
      <c r="V33" s="258">
        <v>0</v>
      </c>
      <c r="W33" s="257">
        <v>0</v>
      </c>
      <c r="X33" s="264">
        <v>0</v>
      </c>
      <c r="Y33" s="257"/>
      <c r="Z33" s="257"/>
      <c r="AA33" s="258">
        <v>0</v>
      </c>
    </row>
    <row r="34" spans="1:27" ht="12" customHeight="1">
      <c r="A34" s="255">
        <v>28</v>
      </c>
      <c r="B34" s="256" t="s">
        <v>196</v>
      </c>
      <c r="C34" s="257">
        <v>0</v>
      </c>
      <c r="D34" s="257">
        <v>0</v>
      </c>
      <c r="E34" s="257">
        <v>0</v>
      </c>
      <c r="F34" s="257">
        <v>0</v>
      </c>
      <c r="G34" s="258">
        <v>0</v>
      </c>
      <c r="H34" s="257">
        <v>0</v>
      </c>
      <c r="I34" s="257">
        <v>0</v>
      </c>
      <c r="J34" s="257">
        <v>0</v>
      </c>
      <c r="K34" s="257">
        <v>0</v>
      </c>
      <c r="L34" s="258">
        <v>0</v>
      </c>
      <c r="M34" s="257">
        <v>0</v>
      </c>
      <c r="N34" s="257">
        <v>0</v>
      </c>
      <c r="O34" s="257">
        <v>0</v>
      </c>
      <c r="P34" s="257">
        <v>0</v>
      </c>
      <c r="Q34" s="258">
        <v>0</v>
      </c>
      <c r="R34" s="257">
        <v>0</v>
      </c>
      <c r="S34" s="257">
        <v>0</v>
      </c>
      <c r="T34" s="257">
        <f>SHGs_19!E34</f>
        <v>0</v>
      </c>
      <c r="U34" s="257">
        <f>SHGs_19!F34</f>
        <v>0</v>
      </c>
      <c r="V34" s="258">
        <v>0</v>
      </c>
      <c r="W34" s="257">
        <v>0</v>
      </c>
      <c r="X34" s="264">
        <v>0</v>
      </c>
      <c r="Y34" s="257">
        <v>60</v>
      </c>
      <c r="Z34" s="257">
        <v>154</v>
      </c>
      <c r="AA34" s="258">
        <v>0</v>
      </c>
    </row>
    <row r="35" spans="1:27" ht="12" customHeight="1">
      <c r="A35" s="255">
        <v>29</v>
      </c>
      <c r="B35" s="256" t="s">
        <v>68</v>
      </c>
      <c r="C35" s="257">
        <v>0</v>
      </c>
      <c r="D35" s="257">
        <v>0</v>
      </c>
      <c r="E35" s="257">
        <v>1</v>
      </c>
      <c r="F35" s="257">
        <v>1.07</v>
      </c>
      <c r="G35" s="258">
        <f t="shared" si="0"/>
        <v>0</v>
      </c>
      <c r="H35" s="257">
        <v>0</v>
      </c>
      <c r="I35" s="257">
        <v>0</v>
      </c>
      <c r="J35" s="257">
        <v>0</v>
      </c>
      <c r="K35" s="257">
        <v>0</v>
      </c>
      <c r="L35" s="258">
        <v>0</v>
      </c>
      <c r="M35" s="257">
        <v>0</v>
      </c>
      <c r="N35" s="257">
        <v>0</v>
      </c>
      <c r="O35" s="257">
        <v>0</v>
      </c>
      <c r="P35" s="257">
        <v>0</v>
      </c>
      <c r="Q35" s="258">
        <v>0</v>
      </c>
      <c r="R35" s="257">
        <v>0</v>
      </c>
      <c r="S35" s="257">
        <v>0</v>
      </c>
      <c r="T35" s="257">
        <f>SHGs_19!E35</f>
        <v>1118</v>
      </c>
      <c r="U35" s="257">
        <f>SHGs_19!F35</f>
        <v>161.14314950000002</v>
      </c>
      <c r="V35" s="258">
        <f t="shared" si="2"/>
        <v>0</v>
      </c>
      <c r="W35" s="257">
        <v>0</v>
      </c>
      <c r="X35" s="264">
        <v>0</v>
      </c>
      <c r="Y35" s="257">
        <v>37782</v>
      </c>
      <c r="Z35" s="257">
        <v>19763</v>
      </c>
      <c r="AA35" s="258">
        <v>0</v>
      </c>
    </row>
    <row r="36" spans="1:27" ht="12" customHeight="1">
      <c r="A36" s="255">
        <v>30</v>
      </c>
      <c r="B36" s="256" t="s">
        <v>69</v>
      </c>
      <c r="C36" s="257">
        <v>47</v>
      </c>
      <c r="D36" s="257">
        <v>93</v>
      </c>
      <c r="E36" s="257">
        <v>1341</v>
      </c>
      <c r="F36" s="257">
        <v>5342</v>
      </c>
      <c r="G36" s="258">
        <f t="shared" si="0"/>
        <v>1.7409210033695246</v>
      </c>
      <c r="H36" s="257">
        <v>25</v>
      </c>
      <c r="I36" s="257">
        <v>7</v>
      </c>
      <c r="J36" s="257">
        <v>330</v>
      </c>
      <c r="K36" s="257">
        <v>83</v>
      </c>
      <c r="L36" s="258">
        <f t="shared" si="1"/>
        <v>8.4337349397590362</v>
      </c>
      <c r="M36" s="257">
        <v>0</v>
      </c>
      <c r="N36" s="257">
        <v>0</v>
      </c>
      <c r="O36" s="257">
        <v>0</v>
      </c>
      <c r="P36" s="257">
        <v>0</v>
      </c>
      <c r="Q36" s="258">
        <v>0</v>
      </c>
      <c r="R36" s="257">
        <v>305</v>
      </c>
      <c r="S36" s="257">
        <v>162</v>
      </c>
      <c r="T36" s="257">
        <f>SHGs_19!E36</f>
        <v>4023</v>
      </c>
      <c r="U36" s="257">
        <f>SHGs_19!F36</f>
        <v>3535</v>
      </c>
      <c r="V36" s="258">
        <f t="shared" si="2"/>
        <v>4.5827439886845829</v>
      </c>
      <c r="W36" s="257">
        <v>72</v>
      </c>
      <c r="X36" s="264">
        <v>76</v>
      </c>
      <c r="Y36" s="257">
        <v>14301</v>
      </c>
      <c r="Z36" s="257">
        <v>17379</v>
      </c>
      <c r="AA36" s="258">
        <f t="shared" si="3"/>
        <v>0.43730939639795158</v>
      </c>
    </row>
    <row r="37" spans="1:27" ht="12" customHeight="1">
      <c r="A37" s="255">
        <v>31</v>
      </c>
      <c r="B37" s="256" t="s">
        <v>197</v>
      </c>
      <c r="C37" s="257">
        <v>0</v>
      </c>
      <c r="D37" s="257">
        <v>0</v>
      </c>
      <c r="E37" s="257">
        <v>0</v>
      </c>
      <c r="F37" s="257">
        <v>0</v>
      </c>
      <c r="G37" s="258">
        <v>0</v>
      </c>
      <c r="H37" s="257">
        <v>0</v>
      </c>
      <c r="I37" s="257">
        <v>0</v>
      </c>
      <c r="J37" s="257">
        <v>0</v>
      </c>
      <c r="K37" s="257">
        <v>0</v>
      </c>
      <c r="L37" s="258">
        <v>0</v>
      </c>
      <c r="M37" s="257">
        <v>0</v>
      </c>
      <c r="N37" s="257">
        <v>0</v>
      </c>
      <c r="O37" s="257">
        <v>0</v>
      </c>
      <c r="P37" s="257">
        <v>0</v>
      </c>
      <c r="Q37" s="258">
        <v>0</v>
      </c>
      <c r="R37" s="257">
        <v>0</v>
      </c>
      <c r="S37" s="257">
        <v>0</v>
      </c>
      <c r="T37" s="257">
        <f>SHGs_19!E37</f>
        <v>0</v>
      </c>
      <c r="U37" s="257">
        <f>SHGs_19!F37</f>
        <v>0</v>
      </c>
      <c r="V37" s="258">
        <v>0</v>
      </c>
      <c r="W37" s="257">
        <v>0</v>
      </c>
      <c r="X37" s="264">
        <v>0</v>
      </c>
      <c r="Y37" s="257">
        <v>83475</v>
      </c>
      <c r="Z37" s="257">
        <v>30248</v>
      </c>
      <c r="AA37" s="258">
        <v>0</v>
      </c>
    </row>
    <row r="38" spans="1:27" ht="12" customHeight="1">
      <c r="A38" s="255">
        <v>32</v>
      </c>
      <c r="B38" s="256" t="s">
        <v>198</v>
      </c>
      <c r="C38" s="257">
        <v>0</v>
      </c>
      <c r="D38" s="257">
        <v>0</v>
      </c>
      <c r="E38" s="257">
        <v>0</v>
      </c>
      <c r="F38" s="257">
        <v>0</v>
      </c>
      <c r="G38" s="258">
        <v>0</v>
      </c>
      <c r="H38" s="257">
        <v>0</v>
      </c>
      <c r="I38" s="257">
        <v>0</v>
      </c>
      <c r="J38" s="257">
        <v>0</v>
      </c>
      <c r="K38" s="257">
        <v>0</v>
      </c>
      <c r="L38" s="258">
        <v>0</v>
      </c>
      <c r="M38" s="257">
        <v>0</v>
      </c>
      <c r="N38" s="257">
        <v>0</v>
      </c>
      <c r="O38" s="257">
        <v>0</v>
      </c>
      <c r="P38" s="257">
        <v>0</v>
      </c>
      <c r="Q38" s="258">
        <v>0</v>
      </c>
      <c r="R38" s="257">
        <v>0</v>
      </c>
      <c r="S38" s="257">
        <v>0</v>
      </c>
      <c r="T38" s="257">
        <f>SHGs_19!E38</f>
        <v>0</v>
      </c>
      <c r="U38" s="257">
        <f>SHGs_19!F38</f>
        <v>0</v>
      </c>
      <c r="V38" s="258">
        <v>0</v>
      </c>
      <c r="W38" s="257">
        <v>0</v>
      </c>
      <c r="X38" s="264">
        <v>0</v>
      </c>
      <c r="Y38" s="257">
        <v>89742</v>
      </c>
      <c r="Z38" s="257">
        <v>46457</v>
      </c>
      <c r="AA38" s="258">
        <f t="shared" si="3"/>
        <v>0</v>
      </c>
    </row>
    <row r="39" spans="1:27" ht="12" customHeight="1">
      <c r="A39" s="255">
        <v>33</v>
      </c>
      <c r="B39" s="256" t="s">
        <v>199</v>
      </c>
      <c r="C39" s="257">
        <v>0</v>
      </c>
      <c r="D39" s="257">
        <v>0</v>
      </c>
      <c r="E39" s="257">
        <v>22</v>
      </c>
      <c r="F39" s="257">
        <v>36</v>
      </c>
      <c r="G39" s="258">
        <v>0</v>
      </c>
      <c r="H39" s="257">
        <v>0</v>
      </c>
      <c r="I39" s="257">
        <v>0</v>
      </c>
      <c r="J39" s="257">
        <v>0</v>
      </c>
      <c r="K39" s="257">
        <v>0</v>
      </c>
      <c r="L39" s="258">
        <v>0</v>
      </c>
      <c r="M39" s="257">
        <v>0</v>
      </c>
      <c r="N39" s="257">
        <v>0</v>
      </c>
      <c r="O39" s="257">
        <v>0</v>
      </c>
      <c r="P39" s="257">
        <v>0</v>
      </c>
      <c r="Q39" s="258">
        <v>0</v>
      </c>
      <c r="R39" s="257">
        <v>0</v>
      </c>
      <c r="S39" s="257">
        <v>0</v>
      </c>
      <c r="T39" s="257">
        <f>SHGs_19!E39</f>
        <v>0</v>
      </c>
      <c r="U39" s="257">
        <f>SHGs_19!F39</f>
        <v>0</v>
      </c>
      <c r="V39" s="258">
        <v>0</v>
      </c>
      <c r="W39" s="257">
        <v>0</v>
      </c>
      <c r="X39" s="264">
        <v>0</v>
      </c>
      <c r="Y39" s="257">
        <v>52</v>
      </c>
      <c r="Z39" s="257">
        <v>140</v>
      </c>
      <c r="AA39" s="258">
        <f t="shared" si="3"/>
        <v>0</v>
      </c>
    </row>
    <row r="40" spans="1:27" ht="12" customHeight="1">
      <c r="A40" s="255">
        <v>34</v>
      </c>
      <c r="B40" s="256" t="s">
        <v>200</v>
      </c>
      <c r="C40" s="257">
        <v>0</v>
      </c>
      <c r="D40" s="257">
        <v>0</v>
      </c>
      <c r="E40" s="257">
        <v>0</v>
      </c>
      <c r="F40" s="257">
        <v>0</v>
      </c>
      <c r="G40" s="258">
        <v>0</v>
      </c>
      <c r="H40" s="257">
        <v>0</v>
      </c>
      <c r="I40" s="257">
        <v>0</v>
      </c>
      <c r="J40" s="257">
        <v>0</v>
      </c>
      <c r="K40" s="257">
        <v>0</v>
      </c>
      <c r="L40" s="258">
        <v>0</v>
      </c>
      <c r="M40" s="257">
        <v>0</v>
      </c>
      <c r="N40" s="257">
        <v>0</v>
      </c>
      <c r="O40" s="257">
        <v>0</v>
      </c>
      <c r="P40" s="257">
        <v>0</v>
      </c>
      <c r="Q40" s="258">
        <v>0</v>
      </c>
      <c r="R40" s="257">
        <v>0</v>
      </c>
      <c r="S40" s="257">
        <v>0</v>
      </c>
      <c r="T40" s="257">
        <f>SHGs_19!E40</f>
        <v>1</v>
      </c>
      <c r="U40" s="257">
        <f>SHGs_19!F40</f>
        <v>3.02</v>
      </c>
      <c r="V40" s="258">
        <f t="shared" si="2"/>
        <v>0</v>
      </c>
      <c r="W40" s="257">
        <v>0</v>
      </c>
      <c r="X40" s="264">
        <v>0</v>
      </c>
      <c r="Y40" s="257">
        <v>108</v>
      </c>
      <c r="Z40" s="257">
        <v>148</v>
      </c>
      <c r="AA40" s="258">
        <v>0</v>
      </c>
    </row>
    <row r="41" spans="1:27" ht="12" customHeight="1">
      <c r="A41" s="255">
        <v>35</v>
      </c>
      <c r="B41" s="256" t="s">
        <v>201</v>
      </c>
      <c r="C41" s="257">
        <v>0</v>
      </c>
      <c r="D41" s="257">
        <v>0</v>
      </c>
      <c r="E41" s="257">
        <v>0</v>
      </c>
      <c r="F41" s="257">
        <v>0</v>
      </c>
      <c r="G41" s="258">
        <v>0</v>
      </c>
      <c r="H41" s="257">
        <v>0</v>
      </c>
      <c r="I41" s="257">
        <v>0</v>
      </c>
      <c r="J41" s="257">
        <v>0</v>
      </c>
      <c r="K41" s="257">
        <v>0</v>
      </c>
      <c r="L41" s="258">
        <v>0</v>
      </c>
      <c r="M41" s="257">
        <v>0</v>
      </c>
      <c r="N41" s="257">
        <v>0</v>
      </c>
      <c r="O41" s="257">
        <v>0</v>
      </c>
      <c r="P41" s="257">
        <v>0</v>
      </c>
      <c r="Q41" s="258">
        <v>0</v>
      </c>
      <c r="R41" s="257">
        <v>0</v>
      </c>
      <c r="S41" s="257">
        <v>0</v>
      </c>
      <c r="T41" s="257">
        <f>SHGs_19!E41</f>
        <v>0</v>
      </c>
      <c r="U41" s="257">
        <f>SHGs_19!F41</f>
        <v>0</v>
      </c>
      <c r="V41" s="258">
        <v>0</v>
      </c>
      <c r="W41" s="257">
        <v>0</v>
      </c>
      <c r="X41" s="264">
        <v>0</v>
      </c>
      <c r="Y41" s="257">
        <v>20</v>
      </c>
      <c r="Z41" s="257">
        <v>93</v>
      </c>
      <c r="AA41" s="258">
        <v>0</v>
      </c>
    </row>
    <row r="42" spans="1:27" ht="12" customHeight="1">
      <c r="A42" s="255">
        <v>36</v>
      </c>
      <c r="B42" s="256" t="s">
        <v>70</v>
      </c>
      <c r="C42" s="257">
        <v>0</v>
      </c>
      <c r="D42" s="257">
        <v>0</v>
      </c>
      <c r="E42" s="257">
        <v>0</v>
      </c>
      <c r="F42" s="257">
        <v>0</v>
      </c>
      <c r="G42" s="258">
        <v>0</v>
      </c>
      <c r="H42" s="257">
        <v>0</v>
      </c>
      <c r="I42" s="257">
        <v>0</v>
      </c>
      <c r="J42" s="257">
        <v>0</v>
      </c>
      <c r="K42" s="257">
        <v>0</v>
      </c>
      <c r="L42" s="258">
        <v>0</v>
      </c>
      <c r="M42" s="257">
        <v>0</v>
      </c>
      <c r="N42" s="257">
        <v>0</v>
      </c>
      <c r="O42" s="257">
        <v>0</v>
      </c>
      <c r="P42" s="257">
        <v>0</v>
      </c>
      <c r="Q42" s="258">
        <v>0</v>
      </c>
      <c r="R42" s="257">
        <v>0</v>
      </c>
      <c r="S42" s="257">
        <v>0</v>
      </c>
      <c r="T42" s="257">
        <f>SHGs_19!E42</f>
        <v>0</v>
      </c>
      <c r="U42" s="257">
        <f>SHGs_19!F42</f>
        <v>0</v>
      </c>
      <c r="V42" s="258">
        <v>0</v>
      </c>
      <c r="W42" s="257">
        <v>0</v>
      </c>
      <c r="X42" s="264">
        <v>0</v>
      </c>
      <c r="Y42" s="257">
        <v>88</v>
      </c>
      <c r="Z42" s="257">
        <v>452</v>
      </c>
      <c r="AA42" s="258">
        <f t="shared" si="3"/>
        <v>0</v>
      </c>
    </row>
    <row r="43" spans="1:27" ht="12" customHeight="1">
      <c r="A43" s="255">
        <v>37</v>
      </c>
      <c r="B43" s="256" t="s">
        <v>202</v>
      </c>
      <c r="C43" s="257">
        <v>0</v>
      </c>
      <c r="D43" s="257">
        <v>0</v>
      </c>
      <c r="E43" s="257">
        <v>0</v>
      </c>
      <c r="F43" s="257">
        <v>0</v>
      </c>
      <c r="G43" s="258">
        <v>0</v>
      </c>
      <c r="H43" s="257">
        <v>0</v>
      </c>
      <c r="I43" s="257">
        <v>0</v>
      </c>
      <c r="J43" s="257">
        <v>0</v>
      </c>
      <c r="K43" s="257">
        <v>0</v>
      </c>
      <c r="L43" s="258">
        <v>0</v>
      </c>
      <c r="M43" s="257">
        <v>0</v>
      </c>
      <c r="N43" s="257">
        <v>0</v>
      </c>
      <c r="O43" s="257">
        <v>0</v>
      </c>
      <c r="P43" s="257">
        <v>0</v>
      </c>
      <c r="Q43" s="258">
        <v>0</v>
      </c>
      <c r="R43" s="257">
        <v>0</v>
      </c>
      <c r="S43" s="257">
        <v>0</v>
      </c>
      <c r="T43" s="257">
        <f>SHGs_19!E43</f>
        <v>0</v>
      </c>
      <c r="U43" s="257">
        <f>SHGs_19!F43</f>
        <v>0</v>
      </c>
      <c r="V43" s="258">
        <v>0</v>
      </c>
      <c r="W43" s="257">
        <v>0</v>
      </c>
      <c r="X43" s="264">
        <v>0</v>
      </c>
      <c r="Y43" s="257">
        <v>4</v>
      </c>
      <c r="Z43" s="257">
        <v>5</v>
      </c>
      <c r="AA43" s="258">
        <v>0</v>
      </c>
    </row>
    <row r="44" spans="1:27" ht="12" customHeight="1">
      <c r="A44" s="255">
        <v>38</v>
      </c>
      <c r="B44" s="256" t="s">
        <v>203</v>
      </c>
      <c r="C44" s="257">
        <v>0</v>
      </c>
      <c r="D44" s="257">
        <v>0</v>
      </c>
      <c r="E44" s="257">
        <v>0</v>
      </c>
      <c r="F44" s="257">
        <v>0</v>
      </c>
      <c r="G44" s="258">
        <v>0</v>
      </c>
      <c r="H44" s="257">
        <v>0</v>
      </c>
      <c r="I44" s="257">
        <v>0</v>
      </c>
      <c r="J44" s="257">
        <v>0</v>
      </c>
      <c r="K44" s="257">
        <v>0</v>
      </c>
      <c r="L44" s="258">
        <v>0</v>
      </c>
      <c r="M44" s="257">
        <v>0</v>
      </c>
      <c r="N44" s="257">
        <v>0</v>
      </c>
      <c r="O44" s="257">
        <v>0</v>
      </c>
      <c r="P44" s="257">
        <v>0</v>
      </c>
      <c r="Q44" s="258">
        <v>0</v>
      </c>
      <c r="R44" s="257">
        <v>0</v>
      </c>
      <c r="S44" s="257">
        <v>0</v>
      </c>
      <c r="T44" s="257">
        <f>SHGs_19!E44</f>
        <v>0</v>
      </c>
      <c r="U44" s="257">
        <f>SHGs_19!F44</f>
        <v>0</v>
      </c>
      <c r="V44" s="258">
        <v>0</v>
      </c>
      <c r="W44" s="257">
        <v>0</v>
      </c>
      <c r="X44" s="264">
        <v>0</v>
      </c>
      <c r="Y44" s="257">
        <v>16299</v>
      </c>
      <c r="Z44" s="257">
        <v>4355</v>
      </c>
      <c r="AA44" s="258">
        <v>0</v>
      </c>
    </row>
    <row r="45" spans="1:27" ht="12" customHeight="1">
      <c r="A45" s="255">
        <v>39</v>
      </c>
      <c r="B45" s="256" t="s">
        <v>204</v>
      </c>
      <c r="C45" s="257">
        <v>0</v>
      </c>
      <c r="D45" s="257">
        <v>0</v>
      </c>
      <c r="E45" s="257">
        <v>0</v>
      </c>
      <c r="F45" s="257">
        <v>0</v>
      </c>
      <c r="G45" s="258">
        <v>0</v>
      </c>
      <c r="H45" s="257">
        <v>0</v>
      </c>
      <c r="I45" s="257">
        <v>0</v>
      </c>
      <c r="J45" s="257">
        <v>0</v>
      </c>
      <c r="K45" s="257">
        <v>0</v>
      </c>
      <c r="L45" s="258">
        <v>0</v>
      </c>
      <c r="M45" s="257">
        <v>0</v>
      </c>
      <c r="N45" s="257">
        <v>0</v>
      </c>
      <c r="O45" s="257">
        <v>0</v>
      </c>
      <c r="P45" s="257">
        <v>0</v>
      </c>
      <c r="Q45" s="258">
        <v>0</v>
      </c>
      <c r="R45" s="257">
        <v>0</v>
      </c>
      <c r="S45" s="257">
        <v>0</v>
      </c>
      <c r="T45" s="257">
        <f>SHGs_19!E45</f>
        <v>0</v>
      </c>
      <c r="U45" s="257">
        <f>SHGs_19!F45</f>
        <v>0</v>
      </c>
      <c r="V45" s="258">
        <v>0</v>
      </c>
      <c r="W45" s="257">
        <v>0</v>
      </c>
      <c r="X45" s="264">
        <v>0</v>
      </c>
      <c r="Y45" s="257">
        <v>5</v>
      </c>
      <c r="Z45" s="257">
        <v>33</v>
      </c>
      <c r="AA45" s="258">
        <v>0</v>
      </c>
    </row>
    <row r="46" spans="1:27" ht="12" customHeight="1">
      <c r="A46" s="255">
        <v>40</v>
      </c>
      <c r="B46" s="256" t="s">
        <v>74</v>
      </c>
      <c r="C46" s="257">
        <v>0</v>
      </c>
      <c r="D46" s="257">
        <v>0</v>
      </c>
      <c r="E46" s="257">
        <v>0</v>
      </c>
      <c r="F46" s="257">
        <v>0</v>
      </c>
      <c r="G46" s="258">
        <v>0</v>
      </c>
      <c r="H46" s="257">
        <v>0</v>
      </c>
      <c r="I46" s="257">
        <v>0</v>
      </c>
      <c r="J46" s="257">
        <v>0</v>
      </c>
      <c r="K46" s="257">
        <v>0</v>
      </c>
      <c r="L46" s="258">
        <v>0</v>
      </c>
      <c r="M46" s="257">
        <v>0</v>
      </c>
      <c r="N46" s="257">
        <v>0</v>
      </c>
      <c r="O46" s="257">
        <v>0</v>
      </c>
      <c r="P46" s="257">
        <v>0</v>
      </c>
      <c r="Q46" s="258">
        <v>0</v>
      </c>
      <c r="R46" s="257">
        <v>0</v>
      </c>
      <c r="S46" s="257">
        <v>0</v>
      </c>
      <c r="T46" s="257">
        <f>SHGs_19!E46</f>
        <v>0</v>
      </c>
      <c r="U46" s="257">
        <f>SHGs_19!F46</f>
        <v>0</v>
      </c>
      <c r="V46" s="258">
        <v>0</v>
      </c>
      <c r="W46" s="257">
        <v>0</v>
      </c>
      <c r="X46" s="264">
        <v>0</v>
      </c>
      <c r="Y46" s="257"/>
      <c r="Z46" s="257"/>
      <c r="AA46" s="258">
        <v>0</v>
      </c>
    </row>
    <row r="47" spans="1:27" ht="12" customHeight="1">
      <c r="A47" s="255">
        <v>41</v>
      </c>
      <c r="B47" s="256" t="s">
        <v>205</v>
      </c>
      <c r="C47" s="257">
        <v>0</v>
      </c>
      <c r="D47" s="257">
        <v>0</v>
      </c>
      <c r="E47" s="257">
        <v>0</v>
      </c>
      <c r="F47" s="257">
        <v>0</v>
      </c>
      <c r="G47" s="258">
        <v>0</v>
      </c>
      <c r="H47" s="257">
        <v>0</v>
      </c>
      <c r="I47" s="257">
        <v>0</v>
      </c>
      <c r="J47" s="257">
        <v>0</v>
      </c>
      <c r="K47" s="257">
        <v>0</v>
      </c>
      <c r="L47" s="258">
        <v>0</v>
      </c>
      <c r="M47" s="257">
        <v>0</v>
      </c>
      <c r="N47" s="257">
        <v>0</v>
      </c>
      <c r="O47" s="257">
        <v>0</v>
      </c>
      <c r="P47" s="257">
        <v>0</v>
      </c>
      <c r="Q47" s="258">
        <v>0</v>
      </c>
      <c r="R47" s="257">
        <v>0</v>
      </c>
      <c r="S47" s="257">
        <v>0</v>
      </c>
      <c r="T47" s="257">
        <f>SHGs_19!E47</f>
        <v>0</v>
      </c>
      <c r="U47" s="257">
        <f>SHGs_19!F47</f>
        <v>0</v>
      </c>
      <c r="V47" s="258">
        <v>0</v>
      </c>
      <c r="W47" s="257">
        <v>0</v>
      </c>
      <c r="X47" s="264">
        <v>0</v>
      </c>
      <c r="Y47" s="257"/>
      <c r="Z47" s="257"/>
      <c r="AA47" s="258">
        <v>0</v>
      </c>
    </row>
    <row r="48" spans="1:27" ht="12" customHeight="1">
      <c r="A48" s="255">
        <v>42</v>
      </c>
      <c r="B48" s="256" t="s">
        <v>73</v>
      </c>
      <c r="C48" s="257">
        <v>0</v>
      </c>
      <c r="D48" s="257">
        <v>0</v>
      </c>
      <c r="E48" s="257">
        <v>0</v>
      </c>
      <c r="F48" s="257">
        <v>0</v>
      </c>
      <c r="G48" s="258">
        <v>0</v>
      </c>
      <c r="H48" s="257">
        <v>0</v>
      </c>
      <c r="I48" s="257">
        <v>0</v>
      </c>
      <c r="J48" s="257">
        <v>0</v>
      </c>
      <c r="K48" s="257">
        <v>0</v>
      </c>
      <c r="L48" s="258">
        <v>0</v>
      </c>
      <c r="M48" s="257">
        <v>0</v>
      </c>
      <c r="N48" s="257">
        <v>0</v>
      </c>
      <c r="O48" s="257">
        <v>0</v>
      </c>
      <c r="P48" s="257">
        <v>0</v>
      </c>
      <c r="Q48" s="258">
        <v>0</v>
      </c>
      <c r="R48" s="257">
        <v>0</v>
      </c>
      <c r="S48" s="257">
        <v>0</v>
      </c>
      <c r="T48" s="257">
        <f>SHGs_19!E48</f>
        <v>0</v>
      </c>
      <c r="U48" s="257">
        <f>SHGs_19!F48</f>
        <v>0</v>
      </c>
      <c r="V48" s="258">
        <v>0</v>
      </c>
      <c r="W48" s="257">
        <v>0</v>
      </c>
      <c r="X48" s="264">
        <v>0</v>
      </c>
      <c r="Y48" s="257">
        <v>36228</v>
      </c>
      <c r="Z48" s="257">
        <v>9380</v>
      </c>
      <c r="AA48" s="258">
        <v>0</v>
      </c>
    </row>
    <row r="49" spans="1:27" s="187" customFormat="1" ht="12" customHeight="1">
      <c r="A49" s="224"/>
      <c r="B49" s="225" t="s">
        <v>297</v>
      </c>
      <c r="C49" s="259">
        <f>SUM(C28:C48)</f>
        <v>79</v>
      </c>
      <c r="D49" s="259">
        <f t="shared" ref="D49:F49" si="8">SUM(D28:D48)</f>
        <v>119.76</v>
      </c>
      <c r="E49" s="259">
        <f t="shared" si="8"/>
        <v>1989</v>
      </c>
      <c r="F49" s="259">
        <f t="shared" si="8"/>
        <v>6677.07</v>
      </c>
      <c r="G49" s="260">
        <f t="shared" si="0"/>
        <v>1.7936010855060678</v>
      </c>
      <c r="H49" s="259">
        <f t="shared" ref="H49:U49" si="9">SUM(H28:H48)</f>
        <v>25</v>
      </c>
      <c r="I49" s="259">
        <f t="shared" si="9"/>
        <v>7</v>
      </c>
      <c r="J49" s="259">
        <f t="shared" si="9"/>
        <v>330</v>
      </c>
      <c r="K49" s="259">
        <f t="shared" si="9"/>
        <v>83</v>
      </c>
      <c r="L49" s="260">
        <f t="shared" si="1"/>
        <v>8.4337349397590362</v>
      </c>
      <c r="M49" s="259">
        <f t="shared" si="9"/>
        <v>0</v>
      </c>
      <c r="N49" s="259">
        <f t="shared" si="9"/>
        <v>0</v>
      </c>
      <c r="O49" s="259">
        <f t="shared" si="9"/>
        <v>0</v>
      </c>
      <c r="P49" s="259">
        <f t="shared" si="9"/>
        <v>0</v>
      </c>
      <c r="Q49" s="260">
        <v>0</v>
      </c>
      <c r="R49" s="259">
        <f t="shared" si="9"/>
        <v>305</v>
      </c>
      <c r="S49" s="259">
        <f t="shared" si="9"/>
        <v>162</v>
      </c>
      <c r="T49" s="259">
        <f t="shared" si="9"/>
        <v>5191</v>
      </c>
      <c r="U49" s="259">
        <f t="shared" si="9"/>
        <v>4082.9431494999999</v>
      </c>
      <c r="V49" s="260">
        <f t="shared" si="2"/>
        <v>3.9677260757313908</v>
      </c>
      <c r="W49" s="259">
        <f>SUM(W28:W48)</f>
        <v>81</v>
      </c>
      <c r="X49" s="259">
        <f t="shared" ref="X49:Z49" si="10">SUM(X28:X48)</f>
        <v>103.2</v>
      </c>
      <c r="Y49" s="259">
        <f t="shared" si="10"/>
        <v>554721</v>
      </c>
      <c r="Z49" s="259">
        <f t="shared" si="10"/>
        <v>232900</v>
      </c>
      <c r="AA49" s="260">
        <f t="shared" si="3"/>
        <v>4.4310863031343926E-2</v>
      </c>
    </row>
    <row r="50" spans="1:27" ht="12" customHeight="1">
      <c r="A50" s="255">
        <v>43</v>
      </c>
      <c r="B50" s="256" t="s">
        <v>43</v>
      </c>
      <c r="C50" s="257">
        <v>902</v>
      </c>
      <c r="D50" s="257">
        <v>369.96</v>
      </c>
      <c r="E50" s="257">
        <v>4597</v>
      </c>
      <c r="F50" s="257">
        <v>3154.77</v>
      </c>
      <c r="G50" s="258">
        <f t="shared" si="0"/>
        <v>11.727003870329691</v>
      </c>
      <c r="H50" s="257">
        <v>325</v>
      </c>
      <c r="I50" s="257">
        <v>203.4</v>
      </c>
      <c r="J50" s="257">
        <v>884</v>
      </c>
      <c r="K50" s="257">
        <v>1919.77</v>
      </c>
      <c r="L50" s="258">
        <f t="shared" si="1"/>
        <v>10.595019195007735</v>
      </c>
      <c r="M50" s="257">
        <v>23808</v>
      </c>
      <c r="N50" s="257">
        <v>10972.88</v>
      </c>
      <c r="O50" s="257">
        <v>72037</v>
      </c>
      <c r="P50" s="257">
        <v>58648.76</v>
      </c>
      <c r="Q50" s="258">
        <f t="shared" si="4"/>
        <v>18.709483371856454</v>
      </c>
      <c r="R50" s="257">
        <v>3067</v>
      </c>
      <c r="S50" s="257">
        <v>1107.01</v>
      </c>
      <c r="T50" s="257">
        <f>SHGs_19!E50</f>
        <v>12686</v>
      </c>
      <c r="U50" s="257">
        <f>SHGs_19!F50</f>
        <v>9618</v>
      </c>
      <c r="V50" s="258">
        <f t="shared" si="2"/>
        <v>11.509773341651071</v>
      </c>
      <c r="W50" s="257">
        <v>1679</v>
      </c>
      <c r="X50" s="264">
        <v>668.37</v>
      </c>
      <c r="Y50" s="257">
        <v>19620</v>
      </c>
      <c r="Z50" s="257">
        <v>10760.08</v>
      </c>
      <c r="AA50" s="258">
        <f t="shared" si="3"/>
        <v>6.211570917688344</v>
      </c>
    </row>
    <row r="51" spans="1:27" ht="12" customHeight="1">
      <c r="A51" s="255">
        <v>44</v>
      </c>
      <c r="B51" s="256" t="s">
        <v>206</v>
      </c>
      <c r="C51" s="257">
        <v>4511</v>
      </c>
      <c r="D51" s="257">
        <v>1705</v>
      </c>
      <c r="E51" s="257">
        <v>16633</v>
      </c>
      <c r="F51" s="257">
        <v>7097</v>
      </c>
      <c r="G51" s="258">
        <f t="shared" si="0"/>
        <v>24.024235592503874</v>
      </c>
      <c r="H51" s="257">
        <v>25</v>
      </c>
      <c r="I51" s="257">
        <v>24</v>
      </c>
      <c r="J51" s="257">
        <v>139</v>
      </c>
      <c r="K51" s="257">
        <v>216</v>
      </c>
      <c r="L51" s="258">
        <f t="shared" si="1"/>
        <v>11.111111111111111</v>
      </c>
      <c r="M51" s="257">
        <v>14023</v>
      </c>
      <c r="N51" s="257">
        <v>10575</v>
      </c>
      <c r="O51" s="257">
        <v>59753</v>
      </c>
      <c r="P51" s="257">
        <v>47282</v>
      </c>
      <c r="Q51" s="258">
        <f t="shared" si="4"/>
        <v>22.365805168986082</v>
      </c>
      <c r="R51" s="257">
        <v>895</v>
      </c>
      <c r="S51" s="257">
        <v>366</v>
      </c>
      <c r="T51" s="257">
        <f>SHGs_19!E51</f>
        <v>23077</v>
      </c>
      <c r="U51" s="257">
        <f>SHGs_19!F51</f>
        <v>14478</v>
      </c>
      <c r="V51" s="258">
        <f t="shared" si="2"/>
        <v>2.5279734769995854</v>
      </c>
      <c r="W51" s="257">
        <v>1106</v>
      </c>
      <c r="X51" s="264">
        <v>492</v>
      </c>
      <c r="Y51" s="257">
        <v>15874</v>
      </c>
      <c r="Z51" s="257">
        <v>7347</v>
      </c>
      <c r="AA51" s="258">
        <f t="shared" si="3"/>
        <v>6.6966108615761533</v>
      </c>
    </row>
    <row r="52" spans="1:27" ht="11.25" customHeight="1">
      <c r="A52" s="255">
        <v>45</v>
      </c>
      <c r="B52" s="256" t="s">
        <v>49</v>
      </c>
      <c r="C52" s="257">
        <v>995</v>
      </c>
      <c r="D52" s="257">
        <v>686</v>
      </c>
      <c r="E52" s="257">
        <v>6336</v>
      </c>
      <c r="F52" s="257">
        <v>5013</v>
      </c>
      <c r="G52" s="258">
        <f t="shared" si="0"/>
        <v>13.684420506682626</v>
      </c>
      <c r="H52" s="257">
        <v>258</v>
      </c>
      <c r="I52" s="257">
        <v>461</v>
      </c>
      <c r="J52" s="257">
        <v>1734</v>
      </c>
      <c r="K52" s="257">
        <v>1461</v>
      </c>
      <c r="L52" s="258">
        <f t="shared" si="1"/>
        <v>31.553730321697468</v>
      </c>
      <c r="M52" s="257">
        <v>8001</v>
      </c>
      <c r="N52" s="257">
        <v>6010.12</v>
      </c>
      <c r="O52" s="257">
        <v>61599</v>
      </c>
      <c r="P52" s="257">
        <v>45160</v>
      </c>
      <c r="Q52" s="258">
        <f t="shared" si="4"/>
        <v>13.308503100088574</v>
      </c>
      <c r="R52" s="257">
        <v>5664</v>
      </c>
      <c r="S52" s="257">
        <v>1295.2</v>
      </c>
      <c r="T52" s="257">
        <f>SHGs_19!E52</f>
        <v>22316</v>
      </c>
      <c r="U52" s="257">
        <f>SHGs_19!F52</f>
        <v>19974.349999999999</v>
      </c>
      <c r="V52" s="258">
        <f t="shared" si="2"/>
        <v>6.4843161354437067</v>
      </c>
      <c r="W52" s="257">
        <v>3513</v>
      </c>
      <c r="X52" s="264">
        <v>2909</v>
      </c>
      <c r="Y52" s="257">
        <v>39131</v>
      </c>
      <c r="Z52" s="257">
        <v>32185</v>
      </c>
      <c r="AA52" s="258">
        <f t="shared" si="3"/>
        <v>9.0383719123815442</v>
      </c>
    </row>
    <row r="53" spans="1:27" s="187" customFormat="1" ht="12" customHeight="1">
      <c r="A53" s="224"/>
      <c r="B53" s="225" t="s">
        <v>307</v>
      </c>
      <c r="C53" s="259">
        <f>SUM(C50:C52)</f>
        <v>6408</v>
      </c>
      <c r="D53" s="259">
        <f t="shared" ref="D53:F53" si="11">SUM(D50:D52)</f>
        <v>2760.96</v>
      </c>
      <c r="E53" s="259">
        <f t="shared" si="11"/>
        <v>27566</v>
      </c>
      <c r="F53" s="259">
        <f t="shared" si="11"/>
        <v>15264.77</v>
      </c>
      <c r="G53" s="260">
        <f t="shared" si="0"/>
        <v>18.087137899883196</v>
      </c>
      <c r="H53" s="259">
        <f t="shared" ref="H53:U53" si="12">SUM(H50:H52)</f>
        <v>608</v>
      </c>
      <c r="I53" s="259">
        <f t="shared" si="12"/>
        <v>688.4</v>
      </c>
      <c r="J53" s="259">
        <f t="shared" si="12"/>
        <v>2757</v>
      </c>
      <c r="K53" s="259">
        <f t="shared" si="12"/>
        <v>3596.77</v>
      </c>
      <c r="L53" s="260">
        <f t="shared" si="1"/>
        <v>19.139394512298534</v>
      </c>
      <c r="M53" s="259">
        <f t="shared" si="12"/>
        <v>45832</v>
      </c>
      <c r="N53" s="259">
        <f t="shared" si="12"/>
        <v>27557.999999999996</v>
      </c>
      <c r="O53" s="259">
        <f t="shared" si="12"/>
        <v>193389</v>
      </c>
      <c r="P53" s="259">
        <f t="shared" si="12"/>
        <v>151090.76</v>
      </c>
      <c r="Q53" s="260">
        <f t="shared" si="4"/>
        <v>18.23936817843791</v>
      </c>
      <c r="R53" s="259">
        <f t="shared" si="12"/>
        <v>9626</v>
      </c>
      <c r="S53" s="259">
        <f t="shared" si="12"/>
        <v>2768.21</v>
      </c>
      <c r="T53" s="259">
        <f t="shared" si="12"/>
        <v>58079</v>
      </c>
      <c r="U53" s="259">
        <f t="shared" si="12"/>
        <v>44070.35</v>
      </c>
      <c r="V53" s="260">
        <f t="shared" si="2"/>
        <v>6.2813433521630762</v>
      </c>
      <c r="W53" s="259">
        <f>SUM(W50:W52)</f>
        <v>6298</v>
      </c>
      <c r="X53" s="259">
        <f t="shared" ref="X53:Z53" si="13">SUM(X50:X52)</f>
        <v>4069.37</v>
      </c>
      <c r="Y53" s="259">
        <f t="shared" si="13"/>
        <v>74625</v>
      </c>
      <c r="Z53" s="259">
        <f t="shared" si="13"/>
        <v>50292.08</v>
      </c>
      <c r="AA53" s="260">
        <f t="shared" si="3"/>
        <v>8.0914728521866657</v>
      </c>
    </row>
    <row r="54" spans="1:27" ht="12" customHeight="1">
      <c r="A54" s="255">
        <v>46</v>
      </c>
      <c r="B54" s="256" t="s">
        <v>298</v>
      </c>
      <c r="C54" s="257">
        <v>0</v>
      </c>
      <c r="D54" s="257">
        <v>0</v>
      </c>
      <c r="E54" s="257">
        <v>0</v>
      </c>
      <c r="F54" s="257">
        <v>0</v>
      </c>
      <c r="G54" s="258">
        <v>0</v>
      </c>
      <c r="H54" s="257">
        <v>0</v>
      </c>
      <c r="I54" s="257">
        <v>0</v>
      </c>
      <c r="J54" s="257">
        <v>0</v>
      </c>
      <c r="K54" s="257">
        <v>0</v>
      </c>
      <c r="L54" s="258">
        <v>0</v>
      </c>
      <c r="M54" s="257">
        <v>0</v>
      </c>
      <c r="N54" s="257">
        <v>0</v>
      </c>
      <c r="O54" s="257">
        <v>0</v>
      </c>
      <c r="P54" s="257">
        <v>0</v>
      </c>
      <c r="Q54" s="258">
        <v>0</v>
      </c>
      <c r="R54" s="257">
        <v>0</v>
      </c>
      <c r="S54" s="257">
        <v>0</v>
      </c>
      <c r="T54" s="257">
        <f>SHGs_19!E54</f>
        <v>0</v>
      </c>
      <c r="U54" s="257">
        <f>SHGs_19!F54</f>
        <v>0</v>
      </c>
      <c r="V54" s="258">
        <v>0</v>
      </c>
      <c r="W54" s="257">
        <v>0</v>
      </c>
      <c r="X54" s="264">
        <v>0</v>
      </c>
      <c r="Y54" s="257">
        <v>0</v>
      </c>
      <c r="Z54" s="257">
        <v>0</v>
      </c>
      <c r="AA54" s="258">
        <v>0</v>
      </c>
    </row>
    <row r="55" spans="1:27" ht="12" customHeight="1">
      <c r="A55" s="255">
        <v>47</v>
      </c>
      <c r="B55" s="256" t="s">
        <v>231</v>
      </c>
      <c r="C55" s="257">
        <v>0</v>
      </c>
      <c r="D55" s="257">
        <v>0</v>
      </c>
      <c r="E55" s="257">
        <v>0</v>
      </c>
      <c r="F55" s="257">
        <v>0</v>
      </c>
      <c r="G55" s="258">
        <v>0</v>
      </c>
      <c r="H55" s="257">
        <v>0</v>
      </c>
      <c r="I55" s="257">
        <v>0</v>
      </c>
      <c r="J55" s="257">
        <v>0</v>
      </c>
      <c r="K55" s="257">
        <v>0</v>
      </c>
      <c r="L55" s="258">
        <v>0</v>
      </c>
      <c r="M55" s="257">
        <v>698</v>
      </c>
      <c r="N55" s="257">
        <v>656.54</v>
      </c>
      <c r="O55" s="257">
        <v>17100</v>
      </c>
      <c r="P55" s="257">
        <v>12102.31</v>
      </c>
      <c r="Q55" s="258">
        <f t="shared" si="4"/>
        <v>5.4249147476804014</v>
      </c>
      <c r="R55" s="257">
        <v>701</v>
      </c>
      <c r="S55" s="257">
        <v>258</v>
      </c>
      <c r="T55" s="257">
        <f>SHGs_19!E55</f>
        <v>6031</v>
      </c>
      <c r="U55" s="257">
        <f>SHGs_19!F55</f>
        <v>1092.77</v>
      </c>
      <c r="V55" s="258">
        <f t="shared" si="2"/>
        <v>23.609725742837011</v>
      </c>
      <c r="W55" s="257">
        <v>0</v>
      </c>
      <c r="X55" s="264">
        <v>0</v>
      </c>
      <c r="Y55" s="257">
        <v>0</v>
      </c>
      <c r="Z55" s="257">
        <v>0</v>
      </c>
      <c r="AA55" s="258">
        <v>0</v>
      </c>
    </row>
    <row r="56" spans="1:27" ht="12" customHeight="1">
      <c r="A56" s="255">
        <v>48</v>
      </c>
      <c r="B56" s="256" t="s">
        <v>299</v>
      </c>
      <c r="C56" s="257">
        <v>0</v>
      </c>
      <c r="D56" s="257">
        <v>0</v>
      </c>
      <c r="E56" s="257">
        <v>0</v>
      </c>
      <c r="F56" s="257">
        <v>0</v>
      </c>
      <c r="G56" s="258">
        <v>0</v>
      </c>
      <c r="H56" s="257">
        <v>0</v>
      </c>
      <c r="I56" s="257">
        <v>0</v>
      </c>
      <c r="J56" s="257">
        <v>0</v>
      </c>
      <c r="K56" s="257">
        <v>0</v>
      </c>
      <c r="L56" s="258">
        <v>0</v>
      </c>
      <c r="M56" s="257">
        <v>0</v>
      </c>
      <c r="N56" s="257">
        <v>0</v>
      </c>
      <c r="O56" s="257">
        <v>0</v>
      </c>
      <c r="P56" s="257">
        <v>0</v>
      </c>
      <c r="Q56" s="258">
        <v>0</v>
      </c>
      <c r="R56" s="257">
        <v>0</v>
      </c>
      <c r="S56" s="257">
        <v>0</v>
      </c>
      <c r="T56" s="257">
        <f>SHGs_19!E56</f>
        <v>0</v>
      </c>
      <c r="U56" s="257">
        <f>SHGs_19!F56</f>
        <v>0</v>
      </c>
      <c r="V56" s="258">
        <v>0</v>
      </c>
      <c r="W56" s="257">
        <v>0</v>
      </c>
      <c r="X56" s="264">
        <v>0</v>
      </c>
      <c r="Y56" s="257">
        <v>0</v>
      </c>
      <c r="Z56" s="257">
        <v>0</v>
      </c>
      <c r="AA56" s="258">
        <v>0</v>
      </c>
    </row>
    <row r="57" spans="1:27" ht="12" customHeight="1">
      <c r="A57" s="255">
        <v>49</v>
      </c>
      <c r="B57" s="256" t="s">
        <v>305</v>
      </c>
      <c r="C57" s="257">
        <v>0</v>
      </c>
      <c r="D57" s="257">
        <v>0</v>
      </c>
      <c r="E57" s="257">
        <v>0</v>
      </c>
      <c r="F57" s="257">
        <v>0</v>
      </c>
      <c r="G57" s="258">
        <v>0</v>
      </c>
      <c r="H57" s="257">
        <v>0</v>
      </c>
      <c r="I57" s="257">
        <v>0</v>
      </c>
      <c r="J57" s="257">
        <v>0</v>
      </c>
      <c r="K57" s="257">
        <v>0</v>
      </c>
      <c r="L57" s="258">
        <v>0</v>
      </c>
      <c r="M57" s="257">
        <v>0</v>
      </c>
      <c r="N57" s="257">
        <v>0</v>
      </c>
      <c r="O57" s="257">
        <v>0</v>
      </c>
      <c r="P57" s="257">
        <v>0</v>
      </c>
      <c r="Q57" s="258">
        <v>0</v>
      </c>
      <c r="R57" s="257">
        <v>0</v>
      </c>
      <c r="S57" s="257">
        <v>0</v>
      </c>
      <c r="T57" s="257">
        <f>SHGs_19!E57</f>
        <v>0</v>
      </c>
      <c r="U57" s="257">
        <f>SHGs_19!F57</f>
        <v>0</v>
      </c>
      <c r="V57" s="258">
        <v>0</v>
      </c>
      <c r="W57" s="257">
        <v>0</v>
      </c>
      <c r="X57" s="264">
        <v>0</v>
      </c>
      <c r="Y57" s="257">
        <v>0</v>
      </c>
      <c r="Z57" s="257">
        <v>0</v>
      </c>
      <c r="AA57" s="258">
        <v>0</v>
      </c>
    </row>
    <row r="58" spans="1:27" s="187" customFormat="1" ht="12" customHeight="1">
      <c r="A58" s="224"/>
      <c r="B58" s="225" t="s">
        <v>300</v>
      </c>
      <c r="C58" s="259">
        <f>SUM(C54:C57)</f>
        <v>0</v>
      </c>
      <c r="D58" s="259">
        <f t="shared" ref="D58:F58" si="14">SUM(D54:D57)</f>
        <v>0</v>
      </c>
      <c r="E58" s="259">
        <f t="shared" si="14"/>
        <v>0</v>
      </c>
      <c r="F58" s="259">
        <f t="shared" si="14"/>
        <v>0</v>
      </c>
      <c r="G58" s="260">
        <v>0</v>
      </c>
      <c r="H58" s="259">
        <f t="shared" ref="H58:U58" si="15">SUM(H54:H57)</f>
        <v>0</v>
      </c>
      <c r="I58" s="259">
        <f t="shared" si="15"/>
        <v>0</v>
      </c>
      <c r="J58" s="259">
        <f t="shared" si="15"/>
        <v>0</v>
      </c>
      <c r="K58" s="259">
        <f t="shared" si="15"/>
        <v>0</v>
      </c>
      <c r="L58" s="260">
        <v>0</v>
      </c>
      <c r="M58" s="259">
        <f t="shared" si="15"/>
        <v>698</v>
      </c>
      <c r="N58" s="259">
        <f t="shared" si="15"/>
        <v>656.54</v>
      </c>
      <c r="O58" s="259">
        <f t="shared" si="15"/>
        <v>17100</v>
      </c>
      <c r="P58" s="259">
        <f t="shared" si="15"/>
        <v>12102.31</v>
      </c>
      <c r="Q58" s="260">
        <f t="shared" si="4"/>
        <v>5.4249147476804014</v>
      </c>
      <c r="R58" s="259">
        <f t="shared" si="15"/>
        <v>701</v>
      </c>
      <c r="S58" s="259">
        <f t="shared" si="15"/>
        <v>258</v>
      </c>
      <c r="T58" s="259">
        <f t="shared" si="15"/>
        <v>6031</v>
      </c>
      <c r="U58" s="259">
        <f t="shared" si="15"/>
        <v>1092.77</v>
      </c>
      <c r="V58" s="260">
        <f t="shared" si="2"/>
        <v>23.609725742837011</v>
      </c>
      <c r="W58" s="259">
        <f>SUM(W54:W57)</f>
        <v>0</v>
      </c>
      <c r="X58" s="259">
        <f t="shared" ref="X58:Z58" si="16">SUM(X54:X57)</f>
        <v>0</v>
      </c>
      <c r="Y58" s="259">
        <f t="shared" si="16"/>
        <v>0</v>
      </c>
      <c r="Z58" s="259">
        <f t="shared" si="16"/>
        <v>0</v>
      </c>
      <c r="AA58" s="258">
        <v>0</v>
      </c>
    </row>
    <row r="59" spans="1:27" s="187" customFormat="1" ht="12" customHeight="1">
      <c r="A59" s="224"/>
      <c r="B59" s="225" t="s">
        <v>232</v>
      </c>
      <c r="C59" s="259">
        <f>C58+C53+C49+C27</f>
        <v>22256</v>
      </c>
      <c r="D59" s="259">
        <f t="shared" ref="D59:F59" si="17">D58+D53+D49+D27</f>
        <v>25123.11</v>
      </c>
      <c r="E59" s="259">
        <f t="shared" si="17"/>
        <v>138777</v>
      </c>
      <c r="F59" s="259">
        <f t="shared" si="17"/>
        <v>353682.31</v>
      </c>
      <c r="G59" s="260">
        <f t="shared" si="0"/>
        <v>7.1032984375158597</v>
      </c>
      <c r="H59" s="259">
        <f t="shared" ref="H59:Z59" si="18">H58+H53+H49+H27</f>
        <v>3434</v>
      </c>
      <c r="I59" s="259">
        <f t="shared" si="18"/>
        <v>8694.15</v>
      </c>
      <c r="J59" s="259">
        <f t="shared" si="18"/>
        <v>18618</v>
      </c>
      <c r="K59" s="259">
        <f t="shared" si="18"/>
        <v>79209.09</v>
      </c>
      <c r="L59" s="260">
        <f t="shared" si="1"/>
        <v>10.976202352533024</v>
      </c>
      <c r="M59" s="259">
        <f t="shared" si="18"/>
        <v>94124</v>
      </c>
      <c r="N59" s="259">
        <f t="shared" si="18"/>
        <v>63246.2</v>
      </c>
      <c r="O59" s="259">
        <f t="shared" si="18"/>
        <v>590809</v>
      </c>
      <c r="P59" s="259">
        <f t="shared" si="18"/>
        <v>452795.60000000003</v>
      </c>
      <c r="Q59" s="260">
        <f t="shared" si="4"/>
        <v>13.967936084184563</v>
      </c>
      <c r="R59" s="259">
        <f t="shared" si="18"/>
        <v>22193</v>
      </c>
      <c r="S59" s="259">
        <f t="shared" si="18"/>
        <v>8578.58</v>
      </c>
      <c r="T59" s="259">
        <f t="shared" si="18"/>
        <v>114906</v>
      </c>
      <c r="U59" s="259">
        <f t="shared" si="18"/>
        <v>90499.383149500005</v>
      </c>
      <c r="V59" s="260">
        <f t="shared" si="2"/>
        <v>9.4791585328583476</v>
      </c>
      <c r="W59" s="259">
        <f t="shared" si="18"/>
        <v>32787</v>
      </c>
      <c r="X59" s="259">
        <f t="shared" si="18"/>
        <v>46884.22</v>
      </c>
      <c r="Y59" s="259">
        <f t="shared" si="18"/>
        <v>905110</v>
      </c>
      <c r="Z59" s="259">
        <f t="shared" si="18"/>
        <v>811291.2</v>
      </c>
      <c r="AA59" s="260">
        <f>X59*100/Z59</f>
        <v>5.7789632132087716</v>
      </c>
    </row>
    <row r="61" spans="1:27" ht="25.5" customHeight="1">
      <c r="J61" s="493" t="s">
        <v>692</v>
      </c>
      <c r="K61" s="493"/>
    </row>
  </sheetData>
  <mergeCells count="25">
    <mergeCell ref="A4:A5"/>
    <mergeCell ref="B4:B5"/>
    <mergeCell ref="C4:D4"/>
    <mergeCell ref="T4:U4"/>
    <mergeCell ref="G4:G5"/>
    <mergeCell ref="L4:L5"/>
    <mergeCell ref="O4:P4"/>
    <mergeCell ref="E4:F4"/>
    <mergeCell ref="H4:I4"/>
    <mergeCell ref="R4:S4"/>
    <mergeCell ref="Q4:Q5"/>
    <mergeCell ref="J4:K4"/>
    <mergeCell ref="M4:N4"/>
    <mergeCell ref="A1:AA1"/>
    <mergeCell ref="A2:AA2"/>
    <mergeCell ref="C3:G3"/>
    <mergeCell ref="H3:L3"/>
    <mergeCell ref="M3:Q3"/>
    <mergeCell ref="R3:V3"/>
    <mergeCell ref="W3:AA3"/>
    <mergeCell ref="J61:K61"/>
    <mergeCell ref="W4:X4"/>
    <mergeCell ref="Y4:Z4"/>
    <mergeCell ref="AA4:AA5"/>
    <mergeCell ref="V4:V5"/>
  </mergeCells>
  <pageMargins left="1.25" right="0.25" top="0.25" bottom="0.25" header="0.3" footer="0.3"/>
  <pageSetup scale="7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2" tint="-0.499984740745262"/>
  </sheetPr>
  <dimension ref="A1:K66"/>
  <sheetViews>
    <sheetView view="pageBreakPreview" zoomScaleNormal="100" zoomScaleSheetLayoutView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K35" sqref="K35"/>
    </sheetView>
  </sheetViews>
  <sheetFormatPr baseColWidth="10" defaultColWidth="9.19921875" defaultRowHeight="14"/>
  <cols>
    <col min="1" max="1" width="5.3984375" style="33" customWidth="1"/>
    <col min="2" max="2" width="21.796875" style="30" customWidth="1"/>
    <col min="3" max="3" width="10.19921875" style="83" customWidth="1"/>
    <col min="4" max="4" width="10.3984375" style="83" customWidth="1"/>
    <col min="5" max="5" width="10.796875" style="83" customWidth="1"/>
    <col min="6" max="6" width="9.796875" style="83" customWidth="1"/>
    <col min="7" max="7" width="10.59765625" style="83" customWidth="1"/>
    <col min="8" max="8" width="11.19921875" style="83" customWidth="1"/>
    <col min="9" max="9" width="9.19921875" style="31" customWidth="1"/>
    <col min="10" max="10" width="9.3984375" style="31" customWidth="1"/>
    <col min="11" max="11" width="8.796875" style="31" customWidth="1"/>
    <col min="12" max="16384" width="9.19921875" style="30"/>
  </cols>
  <sheetData>
    <row r="1" spans="1:11" ht="14.25" customHeight="1">
      <c r="A1" s="398" t="s">
        <v>703</v>
      </c>
      <c r="B1" s="398"/>
      <c r="C1" s="398"/>
      <c r="D1" s="398"/>
      <c r="E1" s="398"/>
      <c r="F1" s="398"/>
      <c r="G1" s="398"/>
      <c r="H1" s="398"/>
      <c r="I1" s="398"/>
      <c r="J1" s="398"/>
      <c r="K1" s="398"/>
    </row>
    <row r="2" spans="1:11">
      <c r="A2" s="394" t="s">
        <v>209</v>
      </c>
      <c r="B2" s="394"/>
      <c r="C2" s="394"/>
      <c r="D2" s="394"/>
      <c r="E2" s="394"/>
      <c r="F2" s="394"/>
      <c r="G2" s="394"/>
      <c r="H2" s="394"/>
      <c r="I2" s="394"/>
      <c r="J2" s="394"/>
      <c r="K2" s="394"/>
    </row>
    <row r="3" spans="1:11">
      <c r="B3" s="55" t="s">
        <v>12</v>
      </c>
      <c r="J3" s="404" t="s">
        <v>15</v>
      </c>
      <c r="K3" s="404"/>
    </row>
    <row r="4" spans="1:11" s="143" customFormat="1" ht="15" customHeight="1">
      <c r="A4" s="399" t="s">
        <v>308</v>
      </c>
      <c r="B4" s="399" t="s">
        <v>3</v>
      </c>
      <c r="C4" s="401" t="s">
        <v>8</v>
      </c>
      <c r="D4" s="401"/>
      <c r="E4" s="402"/>
      <c r="F4" s="403" t="s">
        <v>9</v>
      </c>
      <c r="G4" s="401"/>
      <c r="H4" s="402"/>
      <c r="I4" s="395" t="s">
        <v>10</v>
      </c>
      <c r="J4" s="396"/>
      <c r="K4" s="397"/>
    </row>
    <row r="5" spans="1:11" ht="28">
      <c r="A5" s="400"/>
      <c r="B5" s="400"/>
      <c r="C5" s="158" t="s">
        <v>4</v>
      </c>
      <c r="D5" s="248" t="s">
        <v>11</v>
      </c>
      <c r="E5" s="248" t="s">
        <v>6</v>
      </c>
      <c r="F5" s="248" t="s">
        <v>4</v>
      </c>
      <c r="G5" s="248" t="s">
        <v>11</v>
      </c>
      <c r="H5" s="248" t="s">
        <v>6</v>
      </c>
      <c r="I5" s="159" t="s">
        <v>4</v>
      </c>
      <c r="J5" s="159" t="s">
        <v>11</v>
      </c>
      <c r="K5" s="159" t="s">
        <v>6</v>
      </c>
    </row>
    <row r="6" spans="1:11" ht="15" customHeight="1">
      <c r="A6" s="51">
        <v>1</v>
      </c>
      <c r="B6" s="52" t="s">
        <v>52</v>
      </c>
      <c r="C6" s="164">
        <v>174491</v>
      </c>
      <c r="D6" s="164">
        <v>224685</v>
      </c>
      <c r="E6" s="164">
        <v>1000248</v>
      </c>
      <c r="F6" s="164">
        <v>145051</v>
      </c>
      <c r="G6" s="164">
        <v>98945</v>
      </c>
      <c r="H6" s="164">
        <v>565489</v>
      </c>
      <c r="I6" s="160">
        <f t="shared" ref="I6" si="0">F6*100/C6</f>
        <v>83.128069642560362</v>
      </c>
      <c r="J6" s="160">
        <f t="shared" ref="J6:K6" si="1">G6*100/D6</f>
        <v>44.03720764626032</v>
      </c>
      <c r="K6" s="160">
        <f t="shared" si="1"/>
        <v>56.534879349921219</v>
      </c>
    </row>
    <row r="7" spans="1:11" ht="15" customHeight="1">
      <c r="A7" s="161">
        <v>2</v>
      </c>
      <c r="B7" s="96" t="s">
        <v>53</v>
      </c>
      <c r="C7" s="165">
        <v>295</v>
      </c>
      <c r="D7" s="165">
        <v>4800</v>
      </c>
      <c r="E7" s="165">
        <v>125954</v>
      </c>
      <c r="F7" s="165">
        <v>217</v>
      </c>
      <c r="G7" s="165">
        <v>7128</v>
      </c>
      <c r="H7" s="165">
        <v>84782</v>
      </c>
      <c r="I7" s="160">
        <f t="shared" ref="I7:I59" si="2">F7*100/C7</f>
        <v>73.559322033898312</v>
      </c>
      <c r="J7" s="160">
        <f t="shared" ref="J7:J59" si="3">G7*100/D7</f>
        <v>148.5</v>
      </c>
      <c r="K7" s="160">
        <f t="shared" ref="K7:K59" si="4">H7*100/E7</f>
        <v>67.311875764167866</v>
      </c>
    </row>
    <row r="8" spans="1:11" ht="15" customHeight="1">
      <c r="A8" s="51">
        <v>3</v>
      </c>
      <c r="B8" s="96" t="s">
        <v>54</v>
      </c>
      <c r="C8" s="165">
        <v>56871</v>
      </c>
      <c r="D8" s="165">
        <v>220372</v>
      </c>
      <c r="E8" s="165">
        <v>847720</v>
      </c>
      <c r="F8" s="165">
        <v>51738</v>
      </c>
      <c r="G8" s="165">
        <v>224846</v>
      </c>
      <c r="H8" s="165">
        <v>728274</v>
      </c>
      <c r="I8" s="160">
        <f t="shared" si="2"/>
        <v>90.97431028116263</v>
      </c>
      <c r="J8" s="160">
        <f t="shared" si="3"/>
        <v>102.03020347412557</v>
      </c>
      <c r="K8" s="160">
        <f t="shared" si="4"/>
        <v>85.909734346246395</v>
      </c>
    </row>
    <row r="9" spans="1:11" ht="15" customHeight="1">
      <c r="A9" s="161">
        <v>4</v>
      </c>
      <c r="B9" s="96" t="s">
        <v>55</v>
      </c>
      <c r="C9" s="165">
        <v>472438</v>
      </c>
      <c r="D9" s="165">
        <v>648808</v>
      </c>
      <c r="E9" s="165">
        <v>1522021</v>
      </c>
      <c r="F9" s="165">
        <v>656474</v>
      </c>
      <c r="G9" s="165">
        <v>494284</v>
      </c>
      <c r="H9" s="165">
        <v>837061</v>
      </c>
      <c r="I9" s="160">
        <f t="shared" si="2"/>
        <v>138.95452948323378</v>
      </c>
      <c r="J9" s="160">
        <f t="shared" si="3"/>
        <v>76.183400944501301</v>
      </c>
      <c r="K9" s="160">
        <f t="shared" si="4"/>
        <v>54.996678758046045</v>
      </c>
    </row>
    <row r="10" spans="1:11" ht="15" customHeight="1">
      <c r="A10" s="51">
        <v>5</v>
      </c>
      <c r="B10" s="96" t="s">
        <v>56</v>
      </c>
      <c r="C10" s="165">
        <v>167649</v>
      </c>
      <c r="D10" s="165">
        <v>95497</v>
      </c>
      <c r="E10" s="165">
        <v>319415</v>
      </c>
      <c r="F10" s="165">
        <v>104495</v>
      </c>
      <c r="G10" s="165">
        <v>33130</v>
      </c>
      <c r="H10" s="165">
        <v>189439</v>
      </c>
      <c r="I10" s="160">
        <f t="shared" si="2"/>
        <v>62.329629165697376</v>
      </c>
      <c r="J10" s="160">
        <f t="shared" si="3"/>
        <v>34.692189283432988</v>
      </c>
      <c r="K10" s="160">
        <f t="shared" si="4"/>
        <v>59.308110138847582</v>
      </c>
    </row>
    <row r="11" spans="1:11" ht="15" customHeight="1">
      <c r="A11" s="161">
        <v>6</v>
      </c>
      <c r="B11" s="96" t="s">
        <v>57</v>
      </c>
      <c r="C11" s="165">
        <v>27232.400000000001</v>
      </c>
      <c r="D11" s="165">
        <v>113181.01</v>
      </c>
      <c r="E11" s="165">
        <v>607328.6</v>
      </c>
      <c r="F11" s="165">
        <v>34743.199999999997</v>
      </c>
      <c r="G11" s="165">
        <v>121746.6</v>
      </c>
      <c r="H11" s="165">
        <v>329408.7</v>
      </c>
      <c r="I11" s="160">
        <f t="shared" si="2"/>
        <v>127.58038219180092</v>
      </c>
      <c r="J11" s="160">
        <f t="shared" si="3"/>
        <v>107.56804520475653</v>
      </c>
      <c r="K11" s="160">
        <f t="shared" si="4"/>
        <v>54.238957295935023</v>
      </c>
    </row>
    <row r="12" spans="1:11" ht="15" customHeight="1">
      <c r="A12" s="51">
        <v>7</v>
      </c>
      <c r="B12" s="96" t="s">
        <v>58</v>
      </c>
      <c r="C12" s="165">
        <v>628213</v>
      </c>
      <c r="D12" s="165">
        <v>737244</v>
      </c>
      <c r="E12" s="165">
        <v>1518884</v>
      </c>
      <c r="F12" s="165">
        <v>369317</v>
      </c>
      <c r="G12" s="165">
        <v>407339</v>
      </c>
      <c r="H12" s="165">
        <v>600401</v>
      </c>
      <c r="I12" s="160">
        <f t="shared" si="2"/>
        <v>58.788500078794932</v>
      </c>
      <c r="J12" s="160">
        <f t="shared" si="3"/>
        <v>55.251585635149283</v>
      </c>
      <c r="K12" s="160">
        <f t="shared" si="4"/>
        <v>39.529088462318384</v>
      </c>
    </row>
    <row r="13" spans="1:11" ht="15" customHeight="1">
      <c r="A13" s="161">
        <v>8</v>
      </c>
      <c r="B13" s="96" t="s">
        <v>45</v>
      </c>
      <c r="C13" s="165">
        <v>8980</v>
      </c>
      <c r="D13" s="165">
        <v>18828</v>
      </c>
      <c r="E13" s="165">
        <v>153603</v>
      </c>
      <c r="F13" s="165">
        <v>9224</v>
      </c>
      <c r="G13" s="165">
        <v>30950</v>
      </c>
      <c r="H13" s="165">
        <v>92865</v>
      </c>
      <c r="I13" s="160">
        <f t="shared" si="2"/>
        <v>102.71714922048997</v>
      </c>
      <c r="J13" s="160">
        <f t="shared" si="3"/>
        <v>164.38283407690673</v>
      </c>
      <c r="K13" s="160">
        <f t="shared" si="4"/>
        <v>60.457803558524247</v>
      </c>
    </row>
    <row r="14" spans="1:11" ht="15" customHeight="1">
      <c r="A14" s="51">
        <v>9</v>
      </c>
      <c r="B14" s="96" t="s">
        <v>46</v>
      </c>
      <c r="C14" s="165">
        <v>8383.7900000000009</v>
      </c>
      <c r="D14" s="165">
        <v>35071.620000000003</v>
      </c>
      <c r="E14" s="165">
        <v>240349.07</v>
      </c>
      <c r="F14" s="165">
        <v>6305.43</v>
      </c>
      <c r="G14" s="165">
        <v>17547.62</v>
      </c>
      <c r="H14" s="165">
        <v>147531.99</v>
      </c>
      <c r="I14" s="160">
        <f t="shared" si="2"/>
        <v>75.209779825114893</v>
      </c>
      <c r="J14" s="160">
        <f t="shared" si="3"/>
        <v>50.033673950618756</v>
      </c>
      <c r="K14" s="160">
        <f t="shared" si="4"/>
        <v>61.382384379519337</v>
      </c>
    </row>
    <row r="15" spans="1:11" ht="15" customHeight="1">
      <c r="A15" s="161">
        <v>10</v>
      </c>
      <c r="B15" s="96" t="s">
        <v>78</v>
      </c>
      <c r="C15" s="165">
        <v>9400</v>
      </c>
      <c r="D15" s="165">
        <v>56530</v>
      </c>
      <c r="E15" s="165">
        <v>714600</v>
      </c>
      <c r="F15" s="165">
        <v>13567</v>
      </c>
      <c r="G15" s="165">
        <v>50999</v>
      </c>
      <c r="H15" s="165">
        <v>399040</v>
      </c>
      <c r="I15" s="160">
        <f t="shared" si="2"/>
        <v>144.32978723404256</v>
      </c>
      <c r="J15" s="160">
        <f t="shared" si="3"/>
        <v>90.215814611710599</v>
      </c>
      <c r="K15" s="160">
        <f t="shared" si="4"/>
        <v>55.841029946823397</v>
      </c>
    </row>
    <row r="16" spans="1:11" ht="15" customHeight="1">
      <c r="A16" s="51">
        <v>11</v>
      </c>
      <c r="B16" s="96" t="s">
        <v>59</v>
      </c>
      <c r="C16" s="165">
        <v>214.8</v>
      </c>
      <c r="D16" s="165">
        <v>7823.41</v>
      </c>
      <c r="E16" s="165">
        <v>94243.6</v>
      </c>
      <c r="F16" s="165">
        <v>193.32</v>
      </c>
      <c r="G16" s="165">
        <v>6725.77</v>
      </c>
      <c r="H16" s="165">
        <v>50966.3</v>
      </c>
      <c r="I16" s="160">
        <f t="shared" si="2"/>
        <v>90</v>
      </c>
      <c r="J16" s="160">
        <f t="shared" si="3"/>
        <v>85.969800892449712</v>
      </c>
      <c r="K16" s="160">
        <f t="shared" si="4"/>
        <v>54.079322097203416</v>
      </c>
    </row>
    <row r="17" spans="1:11" ht="15" customHeight="1">
      <c r="A17" s="161">
        <v>12</v>
      </c>
      <c r="B17" s="96" t="s">
        <v>60</v>
      </c>
      <c r="C17" s="165">
        <v>7572</v>
      </c>
      <c r="D17" s="165">
        <v>6930</v>
      </c>
      <c r="E17" s="165">
        <v>129101</v>
      </c>
      <c r="F17" s="165">
        <v>4213</v>
      </c>
      <c r="G17" s="165">
        <v>5518</v>
      </c>
      <c r="H17" s="165">
        <v>92549</v>
      </c>
      <c r="I17" s="160">
        <f t="shared" si="2"/>
        <v>55.6391970417327</v>
      </c>
      <c r="J17" s="160">
        <f t="shared" si="3"/>
        <v>79.624819624819622</v>
      </c>
      <c r="K17" s="160">
        <f t="shared" si="4"/>
        <v>71.68728359966228</v>
      </c>
    </row>
    <row r="18" spans="1:11" ht="15" customHeight="1">
      <c r="A18" s="51">
        <v>13</v>
      </c>
      <c r="B18" s="96" t="s">
        <v>189</v>
      </c>
      <c r="C18" s="165">
        <v>6782</v>
      </c>
      <c r="D18" s="165">
        <v>35206</v>
      </c>
      <c r="E18" s="165">
        <v>483711</v>
      </c>
      <c r="F18" s="165">
        <v>6568</v>
      </c>
      <c r="G18" s="165">
        <v>35229</v>
      </c>
      <c r="H18" s="165">
        <v>198586</v>
      </c>
      <c r="I18" s="160">
        <f t="shared" si="2"/>
        <v>96.844588616927155</v>
      </c>
      <c r="J18" s="160">
        <f t="shared" si="3"/>
        <v>100.06532977333408</v>
      </c>
      <c r="K18" s="160">
        <f t="shared" si="4"/>
        <v>41.054679343657682</v>
      </c>
    </row>
    <row r="19" spans="1:11" ht="15" customHeight="1">
      <c r="A19" s="161">
        <v>14</v>
      </c>
      <c r="B19" s="96" t="s">
        <v>190</v>
      </c>
      <c r="C19" s="165">
        <v>17630</v>
      </c>
      <c r="D19" s="165">
        <v>9976</v>
      </c>
      <c r="E19" s="165">
        <v>148396</v>
      </c>
      <c r="F19" s="165">
        <v>6530</v>
      </c>
      <c r="G19" s="165">
        <v>7085</v>
      </c>
      <c r="H19" s="165">
        <v>63230</v>
      </c>
      <c r="I19" s="160">
        <f t="shared" si="2"/>
        <v>37.039137833238797</v>
      </c>
      <c r="J19" s="160">
        <f t="shared" si="3"/>
        <v>71.020449077786694</v>
      </c>
      <c r="K19" s="160">
        <f t="shared" si="4"/>
        <v>42.608965201218361</v>
      </c>
    </row>
    <row r="20" spans="1:11" ht="15" customHeight="1">
      <c r="A20" s="51">
        <v>15</v>
      </c>
      <c r="B20" s="96" t="s">
        <v>61</v>
      </c>
      <c r="C20" s="165">
        <v>175790</v>
      </c>
      <c r="D20" s="165">
        <v>375247</v>
      </c>
      <c r="E20" s="165">
        <v>1684157</v>
      </c>
      <c r="F20" s="165">
        <v>200040</v>
      </c>
      <c r="G20" s="165">
        <v>1306806.8400000001</v>
      </c>
      <c r="H20" s="165">
        <v>241312</v>
      </c>
      <c r="I20" s="160">
        <f t="shared" si="2"/>
        <v>113.79486887763809</v>
      </c>
      <c r="J20" s="160">
        <f t="shared" si="3"/>
        <v>348.25244172505046</v>
      </c>
      <c r="K20" s="160">
        <f t="shared" si="4"/>
        <v>14.3283553730442</v>
      </c>
    </row>
    <row r="21" spans="1:11" ht="15" customHeight="1">
      <c r="A21" s="161">
        <v>16</v>
      </c>
      <c r="B21" s="96" t="s">
        <v>67</v>
      </c>
      <c r="C21" s="165">
        <v>924008</v>
      </c>
      <c r="D21" s="165">
        <v>3050897</v>
      </c>
      <c r="E21" s="165">
        <v>7473220</v>
      </c>
      <c r="F21" s="165">
        <v>665036</v>
      </c>
      <c r="G21" s="165">
        <v>1523801</v>
      </c>
      <c r="H21" s="165">
        <v>4513922</v>
      </c>
      <c r="I21" s="160">
        <f t="shared" si="2"/>
        <v>71.972969930996271</v>
      </c>
      <c r="J21" s="160">
        <f t="shared" si="3"/>
        <v>49.945999488019424</v>
      </c>
      <c r="K21" s="160">
        <f t="shared" si="4"/>
        <v>60.401299573677747</v>
      </c>
    </row>
    <row r="22" spans="1:11" ht="15" customHeight="1">
      <c r="A22" s="51">
        <v>17</v>
      </c>
      <c r="B22" s="96" t="s">
        <v>62</v>
      </c>
      <c r="C22" s="165">
        <v>17118</v>
      </c>
      <c r="D22" s="165">
        <v>20998</v>
      </c>
      <c r="E22" s="165">
        <v>207508</v>
      </c>
      <c r="F22" s="165">
        <v>17550</v>
      </c>
      <c r="G22" s="165">
        <v>16141</v>
      </c>
      <c r="H22" s="165">
        <v>130792</v>
      </c>
      <c r="I22" s="160">
        <f t="shared" si="2"/>
        <v>102.52365930599369</v>
      </c>
      <c r="J22" s="160">
        <f t="shared" si="3"/>
        <v>76.869225640537195</v>
      </c>
      <c r="K22" s="160">
        <f t="shared" si="4"/>
        <v>63.029859089770035</v>
      </c>
    </row>
    <row r="23" spans="1:11" ht="15" customHeight="1">
      <c r="A23" s="161">
        <v>18</v>
      </c>
      <c r="B23" s="96" t="s">
        <v>191</v>
      </c>
      <c r="C23" s="165">
        <v>120281</v>
      </c>
      <c r="D23" s="165">
        <v>112764</v>
      </c>
      <c r="E23" s="165">
        <v>518716.14</v>
      </c>
      <c r="F23" s="165">
        <v>82657</v>
      </c>
      <c r="G23" s="165">
        <v>72787</v>
      </c>
      <c r="H23" s="165">
        <v>338033.52</v>
      </c>
      <c r="I23" s="160">
        <f t="shared" si="2"/>
        <v>68.719914200912868</v>
      </c>
      <c r="J23" s="160">
        <f t="shared" si="3"/>
        <v>64.548082721435918</v>
      </c>
      <c r="K23" s="160">
        <f t="shared" si="4"/>
        <v>65.167341814349555</v>
      </c>
    </row>
    <row r="24" spans="1:11" ht="15" customHeight="1">
      <c r="A24" s="51">
        <v>19</v>
      </c>
      <c r="B24" s="96" t="s">
        <v>63</v>
      </c>
      <c r="C24" s="165">
        <v>298562</v>
      </c>
      <c r="D24" s="165">
        <v>441352</v>
      </c>
      <c r="E24" s="165">
        <v>1591964</v>
      </c>
      <c r="F24" s="165">
        <v>156338</v>
      </c>
      <c r="G24" s="165">
        <v>189405</v>
      </c>
      <c r="H24" s="165">
        <v>973668</v>
      </c>
      <c r="I24" s="160">
        <f t="shared" si="2"/>
        <v>52.363663158740898</v>
      </c>
      <c r="J24" s="160">
        <f t="shared" si="3"/>
        <v>42.914725661150285</v>
      </c>
      <c r="K24" s="160">
        <f t="shared" si="4"/>
        <v>61.161433298742935</v>
      </c>
    </row>
    <row r="25" spans="1:11" ht="15" customHeight="1">
      <c r="A25" s="161">
        <v>20</v>
      </c>
      <c r="B25" s="96" t="s">
        <v>64</v>
      </c>
      <c r="C25" s="165">
        <v>0</v>
      </c>
      <c r="D25" s="165">
        <v>31198</v>
      </c>
      <c r="E25" s="165">
        <v>0</v>
      </c>
      <c r="F25" s="165">
        <v>0</v>
      </c>
      <c r="G25" s="165">
        <v>37389</v>
      </c>
      <c r="H25" s="165">
        <v>0</v>
      </c>
      <c r="I25" s="160">
        <v>0</v>
      </c>
      <c r="J25" s="160">
        <v>0</v>
      </c>
      <c r="K25" s="160">
        <v>0</v>
      </c>
    </row>
    <row r="26" spans="1:11" ht="15" customHeight="1">
      <c r="A26" s="51">
        <v>21</v>
      </c>
      <c r="B26" s="96" t="s">
        <v>47</v>
      </c>
      <c r="C26" s="165">
        <v>2804</v>
      </c>
      <c r="D26" s="165">
        <v>16101</v>
      </c>
      <c r="E26" s="165">
        <v>116940</v>
      </c>
      <c r="F26" s="165">
        <v>5669</v>
      </c>
      <c r="G26" s="165">
        <v>18666</v>
      </c>
      <c r="H26" s="165">
        <v>90058</v>
      </c>
      <c r="I26" s="160">
        <f t="shared" si="2"/>
        <v>202.17546362339516</v>
      </c>
      <c r="J26" s="160">
        <f t="shared" si="3"/>
        <v>115.93068753493571</v>
      </c>
      <c r="K26" s="160">
        <f t="shared" si="4"/>
        <v>77.012142979305622</v>
      </c>
    </row>
    <row r="27" spans="1:11" s="55" customFormat="1" ht="15" customHeight="1">
      <c r="A27" s="166"/>
      <c r="B27" s="152" t="s">
        <v>306</v>
      </c>
      <c r="C27" s="168">
        <f>SUM(C6:C26)</f>
        <v>3124714.99</v>
      </c>
      <c r="D27" s="168">
        <f t="shared" ref="D27" si="5">SUM(D6:D26)</f>
        <v>6263509.04</v>
      </c>
      <c r="E27" s="168">
        <f t="shared" ref="E27" si="6">SUM(E6:E26)</f>
        <v>19498079.41</v>
      </c>
      <c r="F27" s="168">
        <f t="shared" ref="F27" si="7">SUM(F6:F26)</f>
        <v>2535925.9500000002</v>
      </c>
      <c r="G27" s="168">
        <f t="shared" ref="G27:H27" si="8">SUM(G6:G26)</f>
        <v>4706468.83</v>
      </c>
      <c r="H27" s="168">
        <f t="shared" si="8"/>
        <v>10667408.51</v>
      </c>
      <c r="I27" s="169">
        <f t="shared" si="2"/>
        <v>81.157032181037422</v>
      </c>
      <c r="J27" s="169">
        <f t="shared" si="3"/>
        <v>75.141087846182785</v>
      </c>
      <c r="K27" s="169">
        <f t="shared" si="4"/>
        <v>54.710047516418442</v>
      </c>
    </row>
    <row r="28" spans="1:11" ht="15" customHeight="1">
      <c r="A28" s="51">
        <v>22</v>
      </c>
      <c r="B28" s="96" t="s">
        <v>44</v>
      </c>
      <c r="C28" s="165">
        <v>33181.03</v>
      </c>
      <c r="D28" s="165">
        <v>111796.07</v>
      </c>
      <c r="E28" s="165">
        <v>693657.62</v>
      </c>
      <c r="F28" s="165">
        <v>15761.73</v>
      </c>
      <c r="G28" s="165">
        <v>54210.98</v>
      </c>
      <c r="H28" s="165">
        <v>707215.63</v>
      </c>
      <c r="I28" s="160">
        <f t="shared" si="2"/>
        <v>47.502232450288616</v>
      </c>
      <c r="J28" s="160">
        <f t="shared" si="3"/>
        <v>48.49095321508171</v>
      </c>
      <c r="K28" s="160">
        <f t="shared" si="4"/>
        <v>101.95456801872947</v>
      </c>
    </row>
    <row r="29" spans="1:11" ht="15" customHeight="1">
      <c r="A29" s="161">
        <v>23</v>
      </c>
      <c r="B29" s="96" t="s">
        <v>192</v>
      </c>
      <c r="C29" s="165">
        <v>3040.52</v>
      </c>
      <c r="D29" s="165">
        <v>6713.61</v>
      </c>
      <c r="E29" s="165">
        <v>46746.21</v>
      </c>
      <c r="F29" s="165">
        <v>12846.74</v>
      </c>
      <c r="G29" s="165">
        <v>20065.689999999999</v>
      </c>
      <c r="H29" s="165">
        <v>71246.399999999994</v>
      </c>
      <c r="I29" s="160">
        <f t="shared" si="2"/>
        <v>422.51785878731272</v>
      </c>
      <c r="J29" s="160">
        <f t="shared" si="3"/>
        <v>298.88078098072418</v>
      </c>
      <c r="K29" s="160">
        <f t="shared" si="4"/>
        <v>152.41107246983231</v>
      </c>
    </row>
    <row r="30" spans="1:11" ht="15" customHeight="1">
      <c r="A30" s="51">
        <v>24</v>
      </c>
      <c r="B30" s="96" t="s">
        <v>193</v>
      </c>
      <c r="C30" s="165">
        <v>0</v>
      </c>
      <c r="D30" s="165">
        <v>4237</v>
      </c>
      <c r="E30" s="165">
        <v>0</v>
      </c>
      <c r="F30" s="165">
        <v>0</v>
      </c>
      <c r="G30" s="165">
        <v>969</v>
      </c>
      <c r="H30" s="165">
        <v>0</v>
      </c>
      <c r="I30" s="160">
        <v>0</v>
      </c>
      <c r="J30" s="160">
        <v>0</v>
      </c>
      <c r="K30" s="160">
        <v>0</v>
      </c>
    </row>
    <row r="31" spans="1:11" ht="15" customHeight="1">
      <c r="A31" s="161">
        <v>25</v>
      </c>
      <c r="B31" s="96" t="s">
        <v>48</v>
      </c>
      <c r="C31" s="165">
        <v>0</v>
      </c>
      <c r="D31" s="165">
        <v>5930.34</v>
      </c>
      <c r="E31" s="165">
        <v>0</v>
      </c>
      <c r="F31" s="165">
        <v>0</v>
      </c>
      <c r="G31" s="165">
        <v>10230.77</v>
      </c>
      <c r="H31" s="165">
        <v>0</v>
      </c>
      <c r="I31" s="160">
        <v>0</v>
      </c>
      <c r="J31" s="160">
        <v>0</v>
      </c>
      <c r="K31" s="160">
        <v>0</v>
      </c>
    </row>
    <row r="32" spans="1:11" ht="15" customHeight="1">
      <c r="A32" s="51">
        <v>26</v>
      </c>
      <c r="B32" s="96" t="s">
        <v>194</v>
      </c>
      <c r="C32" s="165">
        <v>8495</v>
      </c>
      <c r="D32" s="165">
        <v>7044</v>
      </c>
      <c r="E32" s="165">
        <v>3759</v>
      </c>
      <c r="F32" s="165">
        <v>23930</v>
      </c>
      <c r="G32" s="165">
        <v>36500</v>
      </c>
      <c r="H32" s="165">
        <v>22738</v>
      </c>
      <c r="I32" s="160">
        <f t="shared" si="2"/>
        <v>281.69511477339614</v>
      </c>
      <c r="J32" s="160">
        <f t="shared" si="3"/>
        <v>518.17149346961958</v>
      </c>
      <c r="K32" s="160">
        <f t="shared" si="4"/>
        <v>604.89491886139933</v>
      </c>
    </row>
    <row r="33" spans="1:11" ht="15" customHeight="1">
      <c r="A33" s="161">
        <v>27</v>
      </c>
      <c r="B33" s="96" t="s">
        <v>195</v>
      </c>
      <c r="C33" s="165">
        <v>0</v>
      </c>
      <c r="D33" s="165">
        <v>1177</v>
      </c>
      <c r="E33" s="165">
        <v>0</v>
      </c>
      <c r="F33" s="165">
        <v>0</v>
      </c>
      <c r="G33" s="165">
        <v>87</v>
      </c>
      <c r="H33" s="165">
        <v>0</v>
      </c>
      <c r="I33" s="160">
        <v>0</v>
      </c>
      <c r="J33" s="160">
        <f t="shared" si="3"/>
        <v>7.3916737468139333</v>
      </c>
      <c r="K33" s="160">
        <v>0</v>
      </c>
    </row>
    <row r="34" spans="1:11" ht="15" customHeight="1">
      <c r="A34" s="51">
        <v>28</v>
      </c>
      <c r="B34" s="96" t="s">
        <v>196</v>
      </c>
      <c r="C34" s="165">
        <v>814</v>
      </c>
      <c r="D34" s="165">
        <v>1012</v>
      </c>
      <c r="E34" s="165">
        <v>53243</v>
      </c>
      <c r="F34" s="165">
        <v>2583</v>
      </c>
      <c r="G34" s="165">
        <v>2864</v>
      </c>
      <c r="H34" s="165">
        <v>20609</v>
      </c>
      <c r="I34" s="160">
        <f t="shared" si="2"/>
        <v>317.32186732186733</v>
      </c>
      <c r="J34" s="160">
        <f t="shared" si="3"/>
        <v>283.00395256916994</v>
      </c>
      <c r="K34" s="160">
        <f t="shared" si="4"/>
        <v>38.707435719249482</v>
      </c>
    </row>
    <row r="35" spans="1:11" ht="15" customHeight="1">
      <c r="A35" s="161">
        <v>29</v>
      </c>
      <c r="B35" s="96" t="s">
        <v>68</v>
      </c>
      <c r="C35" s="165">
        <v>5190.92</v>
      </c>
      <c r="D35" s="165">
        <v>116099</v>
      </c>
      <c r="E35" s="165">
        <v>891058.03</v>
      </c>
      <c r="F35" s="165">
        <v>9933.26</v>
      </c>
      <c r="G35" s="165">
        <v>332076.24</v>
      </c>
      <c r="H35" s="165">
        <v>1284781.3</v>
      </c>
      <c r="I35" s="160">
        <f t="shared" si="2"/>
        <v>191.35837192636373</v>
      </c>
      <c r="J35" s="160">
        <f t="shared" si="3"/>
        <v>286.02851015081956</v>
      </c>
      <c r="K35" s="160">
        <f t="shared" si="4"/>
        <v>144.18604139620402</v>
      </c>
    </row>
    <row r="36" spans="1:11" ht="15" customHeight="1">
      <c r="A36" s="51">
        <v>30</v>
      </c>
      <c r="B36" s="96" t="s">
        <v>69</v>
      </c>
      <c r="C36" s="165">
        <v>832</v>
      </c>
      <c r="D36" s="165">
        <v>517521</v>
      </c>
      <c r="E36" s="165">
        <v>317503</v>
      </c>
      <c r="F36" s="165">
        <v>4922</v>
      </c>
      <c r="G36" s="165">
        <v>779694</v>
      </c>
      <c r="H36" s="165">
        <v>621507</v>
      </c>
      <c r="I36" s="160">
        <f t="shared" si="2"/>
        <v>591.58653846153845</v>
      </c>
      <c r="J36" s="160">
        <f t="shared" si="3"/>
        <v>150.65939353185667</v>
      </c>
      <c r="K36" s="160">
        <f t="shared" si="4"/>
        <v>195.74838662941767</v>
      </c>
    </row>
    <row r="37" spans="1:11" ht="15" customHeight="1">
      <c r="A37" s="161">
        <v>31</v>
      </c>
      <c r="B37" s="96" t="s">
        <v>197</v>
      </c>
      <c r="C37" s="165">
        <v>3040.8</v>
      </c>
      <c r="D37" s="165">
        <v>4596.79</v>
      </c>
      <c r="E37" s="165">
        <v>13398.24</v>
      </c>
      <c r="F37" s="165">
        <v>13685.11</v>
      </c>
      <c r="G37" s="165">
        <v>21002.69</v>
      </c>
      <c r="H37" s="165">
        <v>13039.1</v>
      </c>
      <c r="I37" s="160">
        <f t="shared" si="2"/>
        <v>450.0496579847408</v>
      </c>
      <c r="J37" s="160">
        <f t="shared" si="3"/>
        <v>456.8990534699214</v>
      </c>
      <c r="K37" s="160">
        <f t="shared" si="4"/>
        <v>97.319498680423706</v>
      </c>
    </row>
    <row r="38" spans="1:11" ht="15" customHeight="1">
      <c r="A38" s="51">
        <v>32</v>
      </c>
      <c r="B38" s="96" t="s">
        <v>198</v>
      </c>
      <c r="C38" s="165">
        <v>2395</v>
      </c>
      <c r="D38" s="165">
        <v>7964</v>
      </c>
      <c r="E38" s="165">
        <v>110312</v>
      </c>
      <c r="F38" s="165">
        <v>11766</v>
      </c>
      <c r="G38" s="165">
        <v>51662</v>
      </c>
      <c r="H38" s="165">
        <v>297012</v>
      </c>
      <c r="I38" s="160">
        <f t="shared" si="2"/>
        <v>491.27348643006263</v>
      </c>
      <c r="J38" s="160">
        <f t="shared" si="3"/>
        <v>648.69412355600195</v>
      </c>
      <c r="K38" s="160">
        <f t="shared" si="4"/>
        <v>269.24722604974983</v>
      </c>
    </row>
    <row r="39" spans="1:11" ht="15" customHeight="1">
      <c r="A39" s="161">
        <v>33</v>
      </c>
      <c r="B39" s="96" t="s">
        <v>199</v>
      </c>
      <c r="C39" s="165">
        <v>0</v>
      </c>
      <c r="D39" s="165">
        <v>5225</v>
      </c>
      <c r="E39" s="165">
        <v>0</v>
      </c>
      <c r="F39" s="165">
        <v>0</v>
      </c>
      <c r="G39" s="165">
        <v>2967</v>
      </c>
      <c r="H39" s="165">
        <v>0</v>
      </c>
      <c r="I39" s="160">
        <v>0</v>
      </c>
      <c r="J39" s="160">
        <v>0</v>
      </c>
      <c r="K39" s="160">
        <v>0</v>
      </c>
    </row>
    <row r="40" spans="1:11" ht="15" customHeight="1">
      <c r="A40" s="51">
        <v>34</v>
      </c>
      <c r="B40" s="96" t="s">
        <v>200</v>
      </c>
      <c r="C40" s="165">
        <v>0</v>
      </c>
      <c r="D40" s="165">
        <v>21318</v>
      </c>
      <c r="E40" s="165">
        <v>0</v>
      </c>
      <c r="F40" s="165">
        <v>0</v>
      </c>
      <c r="G40" s="165">
        <v>38582</v>
      </c>
      <c r="H40" s="165">
        <v>0</v>
      </c>
      <c r="I40" s="160">
        <v>0</v>
      </c>
      <c r="J40" s="160">
        <v>0</v>
      </c>
      <c r="K40" s="160">
        <v>0</v>
      </c>
    </row>
    <row r="41" spans="1:11" ht="15" customHeight="1">
      <c r="A41" s="161">
        <v>35</v>
      </c>
      <c r="B41" s="96" t="s">
        <v>201</v>
      </c>
      <c r="C41" s="165">
        <v>0</v>
      </c>
      <c r="D41" s="165">
        <v>12263.5</v>
      </c>
      <c r="E41" s="165">
        <v>0</v>
      </c>
      <c r="F41" s="165">
        <v>0</v>
      </c>
      <c r="G41" s="165">
        <v>20013.019</v>
      </c>
      <c r="H41" s="165">
        <v>0</v>
      </c>
      <c r="I41" s="160">
        <v>0</v>
      </c>
      <c r="J41" s="160">
        <v>0</v>
      </c>
      <c r="K41" s="160">
        <v>0</v>
      </c>
    </row>
    <row r="42" spans="1:11" ht="15" customHeight="1">
      <c r="A42" s="51">
        <v>36</v>
      </c>
      <c r="B42" s="96" t="s">
        <v>70</v>
      </c>
      <c r="C42" s="165">
        <v>3698.92</v>
      </c>
      <c r="D42" s="165">
        <v>13509.94</v>
      </c>
      <c r="E42" s="165">
        <v>170548.17</v>
      </c>
      <c r="F42" s="165">
        <v>22026.799999999999</v>
      </c>
      <c r="G42" s="165">
        <v>37375.08</v>
      </c>
      <c r="H42" s="165">
        <v>277190.37</v>
      </c>
      <c r="I42" s="160">
        <f t="shared" si="2"/>
        <v>595.49273842094453</v>
      </c>
      <c r="J42" s="160">
        <f t="shared" si="3"/>
        <v>276.64874899518429</v>
      </c>
      <c r="K42" s="160">
        <f t="shared" si="4"/>
        <v>162.52907902793677</v>
      </c>
    </row>
    <row r="43" spans="1:11" ht="15" customHeight="1">
      <c r="A43" s="161">
        <v>37</v>
      </c>
      <c r="B43" s="96" t="s">
        <v>202</v>
      </c>
      <c r="C43" s="165">
        <v>0</v>
      </c>
      <c r="D43" s="165">
        <v>301</v>
      </c>
      <c r="E43" s="165">
        <v>24515</v>
      </c>
      <c r="F43" s="165">
        <v>0</v>
      </c>
      <c r="G43" s="165">
        <v>1384</v>
      </c>
      <c r="H43" s="165">
        <v>4975</v>
      </c>
      <c r="I43" s="160">
        <v>0</v>
      </c>
      <c r="J43" s="160">
        <v>0</v>
      </c>
      <c r="K43" s="160">
        <f t="shared" si="4"/>
        <v>20.293697736079952</v>
      </c>
    </row>
    <row r="44" spans="1:11" ht="15" customHeight="1">
      <c r="A44" s="51">
        <v>38</v>
      </c>
      <c r="B44" s="96" t="s">
        <v>203</v>
      </c>
      <c r="C44" s="165">
        <v>1052</v>
      </c>
      <c r="D44" s="165">
        <v>5396</v>
      </c>
      <c r="E44" s="165">
        <v>17842</v>
      </c>
      <c r="F44" s="165">
        <v>14181</v>
      </c>
      <c r="G44" s="165">
        <v>21933</v>
      </c>
      <c r="H44" s="165">
        <v>41885</v>
      </c>
      <c r="I44" s="160">
        <f t="shared" si="2"/>
        <v>1348.0038022813687</v>
      </c>
      <c r="J44" s="160">
        <f t="shared" si="3"/>
        <v>406.46775389177168</v>
      </c>
      <c r="K44" s="160">
        <f t="shared" si="4"/>
        <v>234.75507230131151</v>
      </c>
    </row>
    <row r="45" spans="1:11" ht="15" customHeight="1">
      <c r="A45" s="161">
        <v>39</v>
      </c>
      <c r="B45" s="96" t="s">
        <v>204</v>
      </c>
      <c r="C45" s="165">
        <v>0</v>
      </c>
      <c r="D45" s="165">
        <v>15517</v>
      </c>
      <c r="E45" s="165">
        <v>0</v>
      </c>
      <c r="F45" s="165">
        <v>0</v>
      </c>
      <c r="G45" s="165">
        <v>6671</v>
      </c>
      <c r="H45" s="165">
        <v>0</v>
      </c>
      <c r="I45" s="160">
        <v>0</v>
      </c>
      <c r="J45" s="160">
        <v>0</v>
      </c>
      <c r="K45" s="160">
        <v>0</v>
      </c>
    </row>
    <row r="46" spans="1:11" ht="15" customHeight="1">
      <c r="A46" s="51">
        <v>40</v>
      </c>
      <c r="B46" s="96" t="s">
        <v>74</v>
      </c>
      <c r="C46" s="165">
        <v>0</v>
      </c>
      <c r="D46" s="165">
        <v>9511</v>
      </c>
      <c r="E46" s="165">
        <v>0</v>
      </c>
      <c r="F46" s="165">
        <v>0</v>
      </c>
      <c r="G46" s="165">
        <v>13275</v>
      </c>
      <c r="H46" s="165">
        <v>0</v>
      </c>
      <c r="I46" s="160">
        <v>0</v>
      </c>
      <c r="J46" s="160">
        <v>0</v>
      </c>
      <c r="K46" s="160">
        <v>0</v>
      </c>
    </row>
    <row r="47" spans="1:11" ht="15" customHeight="1">
      <c r="A47" s="161">
        <v>41</v>
      </c>
      <c r="B47" s="96" t="s">
        <v>205</v>
      </c>
      <c r="C47" s="165">
        <v>0</v>
      </c>
      <c r="D47" s="165">
        <v>1674.27</v>
      </c>
      <c r="E47" s="165">
        <v>913.17</v>
      </c>
      <c r="F47" s="165">
        <v>0</v>
      </c>
      <c r="G47" s="165">
        <v>4439.76</v>
      </c>
      <c r="H47" s="165">
        <v>563.42999999999995</v>
      </c>
      <c r="I47" s="160">
        <v>0</v>
      </c>
      <c r="J47" s="160">
        <v>0</v>
      </c>
      <c r="K47" s="160">
        <v>0</v>
      </c>
    </row>
    <row r="48" spans="1:11" ht="15" customHeight="1">
      <c r="A48" s="51">
        <v>42</v>
      </c>
      <c r="B48" s="96" t="s">
        <v>73</v>
      </c>
      <c r="C48" s="165">
        <v>1708</v>
      </c>
      <c r="D48" s="165">
        <v>7749</v>
      </c>
      <c r="E48" s="165">
        <v>250540</v>
      </c>
      <c r="F48" s="165">
        <v>5854</v>
      </c>
      <c r="G48" s="165">
        <v>12147</v>
      </c>
      <c r="H48" s="165">
        <v>113345</v>
      </c>
      <c r="I48" s="160">
        <f t="shared" si="2"/>
        <v>342.74004683840752</v>
      </c>
      <c r="J48" s="160">
        <f t="shared" si="3"/>
        <v>156.75571041424701</v>
      </c>
      <c r="K48" s="160">
        <f t="shared" si="4"/>
        <v>45.240280993055002</v>
      </c>
    </row>
    <row r="49" spans="1:11" s="55" customFormat="1" ht="15" customHeight="1">
      <c r="A49" s="166"/>
      <c r="B49" s="167" t="s">
        <v>303</v>
      </c>
      <c r="C49" s="168">
        <f>SUM(C28:C48)</f>
        <v>63448.189999999995</v>
      </c>
      <c r="D49" s="168">
        <f t="shared" ref="D49" si="9">SUM(D28:D48)</f>
        <v>876555.52</v>
      </c>
      <c r="E49" s="168">
        <f t="shared" ref="E49" si="10">SUM(E28:E48)</f>
        <v>2594035.4399999995</v>
      </c>
      <c r="F49" s="168">
        <f t="shared" ref="F49" si="11">SUM(F28:F48)</f>
        <v>137489.64000000001</v>
      </c>
      <c r="G49" s="168">
        <f t="shared" ref="G49:H49" si="12">SUM(G28:G48)</f>
        <v>1468149.2290000001</v>
      </c>
      <c r="H49" s="168">
        <f t="shared" si="12"/>
        <v>3476107.2300000004</v>
      </c>
      <c r="I49" s="169">
        <f t="shared" si="2"/>
        <v>216.6959215069808</v>
      </c>
      <c r="J49" s="169">
        <f t="shared" si="3"/>
        <v>167.49072882457006</v>
      </c>
      <c r="K49" s="169">
        <f t="shared" si="4"/>
        <v>134.00384498987421</v>
      </c>
    </row>
    <row r="50" spans="1:11" ht="15" customHeight="1">
      <c r="A50" s="51">
        <v>43</v>
      </c>
      <c r="B50" s="96" t="s">
        <v>43</v>
      </c>
      <c r="C50" s="165">
        <v>254877.19</v>
      </c>
      <c r="D50" s="165">
        <v>250201.85</v>
      </c>
      <c r="E50" s="165">
        <v>186424.41</v>
      </c>
      <c r="F50" s="165">
        <v>219937.3</v>
      </c>
      <c r="G50" s="165">
        <v>142670.1</v>
      </c>
      <c r="H50" s="165">
        <v>52034.32</v>
      </c>
      <c r="I50" s="160">
        <f t="shared" si="2"/>
        <v>86.291480222298432</v>
      </c>
      <c r="J50" s="160">
        <f t="shared" si="3"/>
        <v>57.022000436847286</v>
      </c>
      <c r="K50" s="160">
        <f t="shared" si="4"/>
        <v>27.91175254356444</v>
      </c>
    </row>
    <row r="51" spans="1:11" ht="15" customHeight="1">
      <c r="A51" s="161">
        <v>44</v>
      </c>
      <c r="B51" s="96" t="s">
        <v>206</v>
      </c>
      <c r="C51" s="165">
        <v>348583</v>
      </c>
      <c r="D51" s="165">
        <v>192070</v>
      </c>
      <c r="E51" s="165">
        <v>145078</v>
      </c>
      <c r="F51" s="165">
        <v>181485</v>
      </c>
      <c r="G51" s="165">
        <v>72198</v>
      </c>
      <c r="H51" s="165">
        <v>22884</v>
      </c>
      <c r="I51" s="160">
        <f t="shared" si="2"/>
        <v>52.063640510294533</v>
      </c>
      <c r="J51" s="160">
        <f t="shared" si="3"/>
        <v>37.589420523767373</v>
      </c>
      <c r="K51" s="160">
        <f t="shared" si="4"/>
        <v>15.773583865231117</v>
      </c>
    </row>
    <row r="52" spans="1:11" ht="15" customHeight="1">
      <c r="A52" s="51">
        <v>45</v>
      </c>
      <c r="B52" s="96" t="s">
        <v>49</v>
      </c>
      <c r="C52" s="165">
        <v>240718.32</v>
      </c>
      <c r="D52" s="165">
        <v>219544.42</v>
      </c>
      <c r="E52" s="165">
        <v>150828.01</v>
      </c>
      <c r="F52" s="165">
        <v>276371.38</v>
      </c>
      <c r="G52" s="165">
        <v>149884.59</v>
      </c>
      <c r="H52" s="165">
        <v>63154.29</v>
      </c>
      <c r="I52" s="160">
        <f t="shared" si="2"/>
        <v>114.81111200842544</v>
      </c>
      <c r="J52" s="160">
        <f t="shared" si="3"/>
        <v>68.27073537100145</v>
      </c>
      <c r="K52" s="160">
        <f t="shared" si="4"/>
        <v>41.871725284978567</v>
      </c>
    </row>
    <row r="53" spans="1:11" s="55" customFormat="1" ht="15" customHeight="1">
      <c r="A53" s="166"/>
      <c r="B53" s="152" t="s">
        <v>307</v>
      </c>
      <c r="C53" s="168">
        <f>SUM(C50:C52)</f>
        <v>844178.51</v>
      </c>
      <c r="D53" s="168">
        <f t="shared" ref="D53" si="13">SUM(D50:D52)</f>
        <v>661816.27</v>
      </c>
      <c r="E53" s="168">
        <f t="shared" ref="E53" si="14">SUM(E50:E52)</f>
        <v>482330.42000000004</v>
      </c>
      <c r="F53" s="168">
        <f t="shared" ref="F53" si="15">SUM(F50:F52)</f>
        <v>677793.67999999993</v>
      </c>
      <c r="G53" s="168">
        <f t="shared" ref="G53:H53" si="16">SUM(G50:G52)</f>
        <v>364752.69</v>
      </c>
      <c r="H53" s="168">
        <f t="shared" si="16"/>
        <v>138072.61000000002</v>
      </c>
      <c r="I53" s="169">
        <f t="shared" si="2"/>
        <v>80.290326272342568</v>
      </c>
      <c r="J53" s="169">
        <f t="shared" si="3"/>
        <v>55.113889841360347</v>
      </c>
      <c r="K53" s="169">
        <f t="shared" si="4"/>
        <v>28.626145951980387</v>
      </c>
    </row>
    <row r="54" spans="1:11" ht="15" customHeight="1">
      <c r="A54" s="51">
        <v>46</v>
      </c>
      <c r="B54" s="96" t="s">
        <v>298</v>
      </c>
      <c r="C54" s="165">
        <v>0</v>
      </c>
      <c r="D54" s="165">
        <v>0</v>
      </c>
      <c r="E54" s="165">
        <v>0</v>
      </c>
      <c r="F54" s="165">
        <v>0</v>
      </c>
      <c r="G54" s="165">
        <v>0</v>
      </c>
      <c r="H54" s="165">
        <v>0</v>
      </c>
      <c r="I54" s="160">
        <v>0</v>
      </c>
      <c r="J54" s="160">
        <v>0</v>
      </c>
      <c r="K54" s="160">
        <v>0</v>
      </c>
    </row>
    <row r="55" spans="1:11" ht="15" customHeight="1">
      <c r="A55" s="161">
        <v>47</v>
      </c>
      <c r="B55" s="96" t="s">
        <v>231</v>
      </c>
      <c r="C55" s="165">
        <v>1168344</v>
      </c>
      <c r="D55" s="165">
        <v>213782</v>
      </c>
      <c r="E55" s="165">
        <v>738293</v>
      </c>
      <c r="F55" s="165">
        <v>1930005</v>
      </c>
      <c r="G55" s="165">
        <v>249033</v>
      </c>
      <c r="H55" s="165">
        <v>933873</v>
      </c>
      <c r="I55" s="160">
        <f t="shared" si="2"/>
        <v>165.19150181795771</v>
      </c>
      <c r="J55" s="160">
        <f t="shared" si="3"/>
        <v>116.4892273437427</v>
      </c>
      <c r="K55" s="160">
        <f t="shared" si="4"/>
        <v>126.49083764846748</v>
      </c>
    </row>
    <row r="56" spans="1:11" ht="15" customHeight="1">
      <c r="A56" s="51">
        <v>48</v>
      </c>
      <c r="B56" s="96" t="s">
        <v>299</v>
      </c>
      <c r="C56" s="165">
        <v>0</v>
      </c>
      <c r="D56" s="165">
        <v>0</v>
      </c>
      <c r="E56" s="165">
        <v>8129</v>
      </c>
      <c r="F56" s="165">
        <v>0</v>
      </c>
      <c r="G56" s="165">
        <v>0</v>
      </c>
      <c r="H56" s="165">
        <v>2587</v>
      </c>
      <c r="I56" s="160">
        <v>0</v>
      </c>
      <c r="J56" s="160">
        <v>0</v>
      </c>
      <c r="K56" s="160">
        <v>0</v>
      </c>
    </row>
    <row r="57" spans="1:11" ht="15" customHeight="1">
      <c r="A57" s="161">
        <v>49</v>
      </c>
      <c r="B57" s="96" t="s">
        <v>305</v>
      </c>
      <c r="C57" s="165">
        <v>0</v>
      </c>
      <c r="D57" s="165">
        <v>0</v>
      </c>
      <c r="E57" s="165">
        <v>6012</v>
      </c>
      <c r="F57" s="165">
        <v>0</v>
      </c>
      <c r="G57" s="165">
        <v>0</v>
      </c>
      <c r="H57" s="165">
        <v>4725</v>
      </c>
      <c r="I57" s="160">
        <v>0</v>
      </c>
      <c r="J57" s="160">
        <v>0</v>
      </c>
      <c r="K57" s="160">
        <v>0</v>
      </c>
    </row>
    <row r="58" spans="1:11" s="55" customFormat="1" ht="15" customHeight="1">
      <c r="A58" s="157"/>
      <c r="B58" s="167" t="s">
        <v>304</v>
      </c>
      <c r="C58" s="168">
        <f>SUM(C54:C57)</f>
        <v>1168344</v>
      </c>
      <c r="D58" s="168">
        <f t="shared" ref="D58" si="17">SUM(D54:D57)</f>
        <v>213782</v>
      </c>
      <c r="E58" s="168">
        <f t="shared" ref="E58" si="18">SUM(E54:E57)</f>
        <v>752434</v>
      </c>
      <c r="F58" s="168">
        <f t="shared" ref="F58" si="19">SUM(F54:F57)</f>
        <v>1930005</v>
      </c>
      <c r="G58" s="168">
        <f t="shared" ref="G58:H58" si="20">SUM(G54:G57)</f>
        <v>249033</v>
      </c>
      <c r="H58" s="168">
        <f t="shared" si="20"/>
        <v>941185</v>
      </c>
      <c r="I58" s="169">
        <f t="shared" si="2"/>
        <v>165.19150181795771</v>
      </c>
      <c r="J58" s="169">
        <f t="shared" si="3"/>
        <v>116.4892273437427</v>
      </c>
      <c r="K58" s="169">
        <f t="shared" si="4"/>
        <v>125.0853895491166</v>
      </c>
    </row>
    <row r="59" spans="1:11" s="55" customFormat="1" ht="15" customHeight="1">
      <c r="A59" s="166"/>
      <c r="B59" s="167" t="s">
        <v>232</v>
      </c>
      <c r="C59" s="168">
        <f>C58+C53+C49+C27</f>
        <v>5200685.6900000004</v>
      </c>
      <c r="D59" s="168">
        <f t="shared" ref="D59" si="21">D58+D53+D49+D27</f>
        <v>8015662.8300000001</v>
      </c>
      <c r="E59" s="168">
        <f t="shared" ref="E59" si="22">E58+E53+E49+E27</f>
        <v>23326879.27</v>
      </c>
      <c r="F59" s="168">
        <f t="shared" ref="F59" si="23">F58+F53+F49+F27</f>
        <v>5281214.2699999996</v>
      </c>
      <c r="G59" s="168">
        <f t="shared" ref="G59:H59" si="24">G58+G53+G49+G27</f>
        <v>6788403.7489999998</v>
      </c>
      <c r="H59" s="168">
        <f t="shared" si="24"/>
        <v>15222773.350000001</v>
      </c>
      <c r="I59" s="169">
        <f t="shared" si="2"/>
        <v>101.54842235812946</v>
      </c>
      <c r="J59" s="169">
        <f t="shared" si="3"/>
        <v>84.689237720843607</v>
      </c>
      <c r="K59" s="169">
        <f t="shared" si="4"/>
        <v>65.258507894699633</v>
      </c>
    </row>
    <row r="60" spans="1:11">
      <c r="A60" s="47"/>
      <c r="B60" s="43"/>
      <c r="C60" s="162"/>
      <c r="D60" s="162"/>
      <c r="E60" s="162" t="s">
        <v>1216</v>
      </c>
      <c r="F60" s="162"/>
      <c r="G60" s="162"/>
      <c r="H60" s="162"/>
      <c r="I60" s="163"/>
      <c r="J60" s="163"/>
      <c r="K60" s="163"/>
    </row>
    <row r="61" spans="1:11" hidden="1">
      <c r="B61" s="196">
        <v>42902</v>
      </c>
      <c r="C61" s="83">
        <v>4246462.863568862</v>
      </c>
      <c r="D61" s="83">
        <v>7210103.2843377255</v>
      </c>
      <c r="E61" s="83">
        <v>17523164.989191387</v>
      </c>
      <c r="F61" s="83">
        <v>3351333.2991390466</v>
      </c>
      <c r="G61" s="83">
        <v>5447037.0761110988</v>
      </c>
      <c r="H61" s="83">
        <v>12095055.203218374</v>
      </c>
    </row>
    <row r="62" spans="1:11" hidden="1">
      <c r="C62" s="83">
        <f>C59-C61</f>
        <v>954222.82643113844</v>
      </c>
      <c r="D62" s="83">
        <f t="shared" ref="D62:H62" si="25">D59-D61</f>
        <v>805559.54566227458</v>
      </c>
      <c r="E62" s="83">
        <f t="shared" si="25"/>
        <v>5803714.2808086127</v>
      </c>
      <c r="F62" s="83">
        <f t="shared" si="25"/>
        <v>1929880.970860953</v>
      </c>
      <c r="G62" s="83">
        <f t="shared" si="25"/>
        <v>1341366.6728889011</v>
      </c>
      <c r="H62" s="83">
        <f t="shared" si="25"/>
        <v>3127718.1467816271</v>
      </c>
    </row>
    <row r="63" spans="1:11" hidden="1">
      <c r="C63" s="83">
        <v>50690</v>
      </c>
      <c r="D63" s="83">
        <v>50690</v>
      </c>
      <c r="E63" s="83">
        <v>50690</v>
      </c>
      <c r="F63" s="83">
        <v>28858</v>
      </c>
      <c r="G63" s="83">
        <v>28858</v>
      </c>
      <c r="H63" s="83">
        <v>28858</v>
      </c>
    </row>
    <row r="64" spans="1:11" hidden="1">
      <c r="B64" s="197" t="s">
        <v>316</v>
      </c>
      <c r="C64" s="83">
        <f>C62/100</f>
        <v>9542.2282643113849</v>
      </c>
      <c r="D64" s="83">
        <f t="shared" ref="D64:H64" si="26">D62/100</f>
        <v>8055.5954566227456</v>
      </c>
      <c r="E64" s="83">
        <f t="shared" si="26"/>
        <v>58037.14280808613</v>
      </c>
      <c r="F64" s="83">
        <f t="shared" si="26"/>
        <v>19298.809708609529</v>
      </c>
      <c r="G64" s="83">
        <f t="shared" si="26"/>
        <v>13413.666728889011</v>
      </c>
      <c r="H64" s="83">
        <f t="shared" si="26"/>
        <v>31277.18146781627</v>
      </c>
    </row>
    <row r="65" spans="3:8" hidden="1">
      <c r="C65" s="198">
        <f>C64*100/C63</f>
        <v>18.824675999825182</v>
      </c>
      <c r="D65" s="198">
        <f t="shared" ref="D65:E65" si="27">D64*100/D63</f>
        <v>15.89188292882767</v>
      </c>
      <c r="E65" s="198">
        <f t="shared" si="27"/>
        <v>114.49426476245044</v>
      </c>
      <c r="F65" s="198">
        <f>F64*100/F63</f>
        <v>66.87507695824219</v>
      </c>
      <c r="G65" s="198">
        <f t="shared" ref="G65:H65" si="28">G64*100/G63</f>
        <v>46.481622873688444</v>
      </c>
      <c r="H65" s="198">
        <f t="shared" si="28"/>
        <v>108.38305311461734</v>
      </c>
    </row>
    <row r="66" spans="3:8" hidden="1"/>
  </sheetData>
  <sheetProtection formatCells="0" formatColumns="0" formatRows="0" insertColumns="0" insertRows="0" insertHyperlinks="0" deleteColumns="0" deleteRows="0" selectLockedCells="1" sort="0" autoFilter="0" pivotTables="0"/>
  <autoFilter ref="F5:H59"/>
  <mergeCells count="8">
    <mergeCell ref="A2:K2"/>
    <mergeCell ref="I4:K4"/>
    <mergeCell ref="A1:K1"/>
    <mergeCell ref="A4:A5"/>
    <mergeCell ref="B4:B5"/>
    <mergeCell ref="C4:E4"/>
    <mergeCell ref="F4:H4"/>
    <mergeCell ref="J3:K3"/>
  </mergeCells>
  <phoneticPr fontId="10" type="noConversion"/>
  <pageMargins left="1" right="0.25" top="0.5" bottom="0.5" header="0.3" footer="0.3"/>
  <pageSetup scale="76" orientation="portrait" r:id="rId1"/>
  <headerFooter>
    <oddHeader>&amp;C&amp;P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>
    <tabColor rgb="FF7030A0"/>
  </sheetPr>
  <dimension ref="A1:J60"/>
  <sheetViews>
    <sheetView zoomScaleNormal="100" workbookViewId="0">
      <pane xSplit="1" ySplit="5" topLeftCell="B35" activePane="bottomRight" state="frozen"/>
      <selection pane="topRight" activeCell="B1" sqref="B1"/>
      <selection pane="bottomLeft" activeCell="A6" sqref="A6"/>
      <selection pane="bottomRight" activeCell="N52" sqref="N52"/>
    </sheetView>
  </sheetViews>
  <sheetFormatPr baseColWidth="10" defaultColWidth="9.19921875" defaultRowHeight="16"/>
  <cols>
    <col min="1" max="1" width="5.796875" style="323" bestFit="1" customWidth="1"/>
    <col min="2" max="2" width="27.3984375" style="320" customWidth="1"/>
    <col min="3" max="3" width="23" style="321" customWidth="1"/>
    <col min="4" max="4" width="12.796875" style="321" customWidth="1"/>
    <col min="5" max="5" width="17.59765625" style="321" customWidth="1"/>
    <col min="6" max="6" width="18.796875" style="321" customWidth="1"/>
    <col min="7" max="10" width="9.19921875" style="30"/>
    <col min="11" max="16384" width="9.19921875" style="320"/>
  </cols>
  <sheetData>
    <row r="1" spans="1:10">
      <c r="A1" s="510" t="s">
        <v>721</v>
      </c>
      <c r="B1" s="510"/>
      <c r="C1" s="510"/>
      <c r="D1" s="510"/>
      <c r="E1" s="510"/>
      <c r="F1" s="510"/>
    </row>
    <row r="2" spans="1:10">
      <c r="A2" s="511"/>
      <c r="B2" s="511"/>
      <c r="C2" s="511"/>
      <c r="D2" s="511"/>
      <c r="E2" s="511"/>
      <c r="F2" s="511"/>
    </row>
    <row r="3" spans="1:10" ht="14.25" customHeight="1">
      <c r="A3" s="322"/>
      <c r="B3" s="92" t="s">
        <v>12</v>
      </c>
      <c r="F3" s="93" t="s">
        <v>164</v>
      </c>
    </row>
    <row r="4" spans="1:10" ht="30" customHeight="1">
      <c r="A4" s="512" t="s">
        <v>207</v>
      </c>
      <c r="B4" s="513" t="s">
        <v>3</v>
      </c>
      <c r="C4" s="514" t="s">
        <v>736</v>
      </c>
      <c r="D4" s="514" t="s">
        <v>25</v>
      </c>
      <c r="E4" s="514" t="s">
        <v>735</v>
      </c>
      <c r="F4" s="514" t="s">
        <v>42</v>
      </c>
    </row>
    <row r="5" spans="1:10" ht="30" customHeight="1">
      <c r="A5" s="512"/>
      <c r="B5" s="513"/>
      <c r="C5" s="514"/>
      <c r="D5" s="514"/>
      <c r="E5" s="514"/>
      <c r="F5" s="514"/>
    </row>
    <row r="6" spans="1:10" ht="15" customHeight="1">
      <c r="A6" s="211">
        <v>1</v>
      </c>
      <c r="B6" s="1" t="s">
        <v>52</v>
      </c>
      <c r="C6" s="127">
        <v>50458</v>
      </c>
      <c r="D6" s="127">
        <v>95158</v>
      </c>
      <c r="E6" s="127">
        <f>OutstandingAgri_4!E6</f>
        <v>65150</v>
      </c>
      <c r="F6" s="127">
        <f>OutstandingAgri_4!F6</f>
        <v>119433</v>
      </c>
      <c r="G6" s="34"/>
      <c r="H6" s="34"/>
      <c r="I6" s="34"/>
      <c r="J6" s="34"/>
    </row>
    <row r="7" spans="1:10" ht="15" customHeight="1">
      <c r="A7" s="211">
        <v>2</v>
      </c>
      <c r="B7" s="1" t="s">
        <v>53</v>
      </c>
      <c r="C7" s="127">
        <v>885</v>
      </c>
      <c r="D7" s="127">
        <v>1247</v>
      </c>
      <c r="E7" s="127">
        <f>OutstandingAgri_4!E7</f>
        <v>1794</v>
      </c>
      <c r="F7" s="127">
        <f>OutstandingAgri_4!F7</f>
        <v>3636</v>
      </c>
      <c r="G7" s="34"/>
      <c r="H7" s="34"/>
      <c r="I7" s="34"/>
      <c r="J7" s="34"/>
    </row>
    <row r="8" spans="1:10" ht="15" customHeight="1">
      <c r="A8" s="211">
        <v>3</v>
      </c>
      <c r="B8" s="1" t="s">
        <v>54</v>
      </c>
      <c r="C8" s="127">
        <v>24768</v>
      </c>
      <c r="D8" s="127">
        <v>42198</v>
      </c>
      <c r="E8" s="127">
        <f>OutstandingAgri_4!E8</f>
        <v>37841</v>
      </c>
      <c r="F8" s="127">
        <f>OutstandingAgri_4!F8</f>
        <v>68541</v>
      </c>
      <c r="G8" s="34"/>
      <c r="H8" s="34"/>
      <c r="I8" s="34"/>
      <c r="J8" s="34"/>
    </row>
    <row r="9" spans="1:10" ht="15" customHeight="1">
      <c r="A9" s="211">
        <v>4</v>
      </c>
      <c r="B9" s="1" t="s">
        <v>55</v>
      </c>
      <c r="C9" s="127">
        <v>36576</v>
      </c>
      <c r="D9" s="127">
        <v>68425</v>
      </c>
      <c r="E9" s="127">
        <f>OutstandingAgri_4!E9</f>
        <v>350972</v>
      </c>
      <c r="F9" s="127">
        <f>OutstandingAgri_4!F9</f>
        <v>725379</v>
      </c>
      <c r="G9" s="34"/>
      <c r="H9" s="34"/>
      <c r="I9" s="34"/>
      <c r="J9" s="34"/>
    </row>
    <row r="10" spans="1:10" ht="15" customHeight="1">
      <c r="A10" s="211">
        <v>5</v>
      </c>
      <c r="B10" s="1" t="s">
        <v>56</v>
      </c>
      <c r="C10" s="127">
        <v>1230</v>
      </c>
      <c r="D10" s="127">
        <v>4305</v>
      </c>
      <c r="E10" s="127">
        <f>OutstandingAgri_4!E10</f>
        <v>41284</v>
      </c>
      <c r="F10" s="127">
        <f>OutstandingAgri_4!F10</f>
        <v>69452</v>
      </c>
      <c r="G10" s="34"/>
      <c r="H10" s="34"/>
      <c r="I10" s="34"/>
      <c r="J10" s="34"/>
    </row>
    <row r="11" spans="1:10" ht="15" customHeight="1">
      <c r="A11" s="211">
        <v>6</v>
      </c>
      <c r="B11" s="1" t="s">
        <v>57</v>
      </c>
      <c r="C11" s="127">
        <v>26554</v>
      </c>
      <c r="D11" s="127">
        <v>54838</v>
      </c>
      <c r="E11" s="127">
        <f>OutstandingAgri_4!E11</f>
        <v>35532</v>
      </c>
      <c r="F11" s="127">
        <f>OutstandingAgri_4!F11</f>
        <v>70477.009999999995</v>
      </c>
      <c r="G11" s="34"/>
      <c r="H11" s="34"/>
      <c r="I11" s="34"/>
      <c r="J11" s="34"/>
    </row>
    <row r="12" spans="1:10" ht="15" customHeight="1">
      <c r="A12" s="211">
        <v>7</v>
      </c>
      <c r="B12" s="1" t="s">
        <v>58</v>
      </c>
      <c r="C12" s="127">
        <v>77742</v>
      </c>
      <c r="D12" s="127">
        <v>138562</v>
      </c>
      <c r="E12" s="127">
        <f>OutstandingAgri_4!E12</f>
        <v>247746</v>
      </c>
      <c r="F12" s="127">
        <f>OutstandingAgri_4!F12</f>
        <v>390272</v>
      </c>
      <c r="G12" s="34"/>
      <c r="H12" s="34"/>
      <c r="I12" s="34"/>
      <c r="J12" s="34"/>
    </row>
    <row r="13" spans="1:10" ht="15" customHeight="1">
      <c r="A13" s="211">
        <v>8</v>
      </c>
      <c r="B13" s="1" t="s">
        <v>45</v>
      </c>
      <c r="C13" s="127">
        <v>1259</v>
      </c>
      <c r="D13" s="127">
        <v>3441.48</v>
      </c>
      <c r="E13" s="127">
        <f>OutstandingAgri_4!E13</f>
        <v>9010</v>
      </c>
      <c r="F13" s="127">
        <f>OutstandingAgri_4!F13</f>
        <v>26736.39</v>
      </c>
      <c r="G13" s="34"/>
      <c r="H13" s="34"/>
      <c r="I13" s="34"/>
      <c r="J13" s="34"/>
    </row>
    <row r="14" spans="1:10" ht="15" customHeight="1">
      <c r="A14" s="211">
        <v>9</v>
      </c>
      <c r="B14" s="1" t="s">
        <v>46</v>
      </c>
      <c r="C14" s="127">
        <v>8108</v>
      </c>
      <c r="D14" s="127">
        <v>16024</v>
      </c>
      <c r="E14" s="127">
        <f>OutstandingAgri_4!E14</f>
        <v>8879</v>
      </c>
      <c r="F14" s="127">
        <f>OutstandingAgri_4!F14</f>
        <v>17407</v>
      </c>
      <c r="G14" s="34"/>
      <c r="H14" s="34"/>
      <c r="I14" s="34"/>
      <c r="J14" s="34"/>
    </row>
    <row r="15" spans="1:10" ht="15" customHeight="1">
      <c r="A15" s="211">
        <v>10</v>
      </c>
      <c r="B15" s="1" t="s">
        <v>78</v>
      </c>
      <c r="C15" s="127">
        <v>14708</v>
      </c>
      <c r="D15" s="127">
        <v>28939</v>
      </c>
      <c r="E15" s="127">
        <f>OutstandingAgri_4!E15</f>
        <v>16556</v>
      </c>
      <c r="F15" s="127">
        <f>OutstandingAgri_4!F15</f>
        <v>39064</v>
      </c>
      <c r="G15" s="34"/>
      <c r="H15" s="34"/>
      <c r="I15" s="34"/>
      <c r="J15" s="34"/>
    </row>
    <row r="16" spans="1:10" ht="15" customHeight="1">
      <c r="A16" s="211">
        <v>11</v>
      </c>
      <c r="B16" s="1" t="s">
        <v>59</v>
      </c>
      <c r="C16" s="127">
        <v>720</v>
      </c>
      <c r="D16" s="127">
        <v>887.6</v>
      </c>
      <c r="E16" s="127">
        <f>OutstandingAgri_4!E16</f>
        <v>2177</v>
      </c>
      <c r="F16" s="127">
        <f>OutstandingAgri_4!F16</f>
        <v>3849</v>
      </c>
      <c r="G16" s="34"/>
      <c r="H16" s="34"/>
      <c r="I16" s="34"/>
      <c r="J16" s="34"/>
    </row>
    <row r="17" spans="1:10" ht="15" customHeight="1">
      <c r="A17" s="211">
        <v>12</v>
      </c>
      <c r="B17" s="1" t="s">
        <v>60</v>
      </c>
      <c r="C17" s="127">
        <v>117</v>
      </c>
      <c r="D17" s="127">
        <v>266.64</v>
      </c>
      <c r="E17" s="127">
        <f>OutstandingAgri_4!E17</f>
        <v>2423</v>
      </c>
      <c r="F17" s="127">
        <f>OutstandingAgri_4!F17</f>
        <v>4649</v>
      </c>
      <c r="G17" s="34"/>
      <c r="H17" s="34"/>
      <c r="I17" s="34"/>
      <c r="J17" s="34"/>
    </row>
    <row r="18" spans="1:10" ht="15" customHeight="1">
      <c r="A18" s="211">
        <v>13</v>
      </c>
      <c r="B18" s="1" t="s">
        <v>189</v>
      </c>
      <c r="C18" s="127">
        <v>5790</v>
      </c>
      <c r="D18" s="127">
        <v>9904</v>
      </c>
      <c r="E18" s="127">
        <f>OutstandingAgri_4!E18</f>
        <v>8032</v>
      </c>
      <c r="F18" s="127">
        <f>OutstandingAgri_4!F18</f>
        <v>19090</v>
      </c>
      <c r="G18" s="34"/>
      <c r="H18" s="34"/>
      <c r="I18" s="34"/>
      <c r="J18" s="34"/>
    </row>
    <row r="19" spans="1:10" ht="15" customHeight="1">
      <c r="A19" s="211">
        <v>14</v>
      </c>
      <c r="B19" s="1" t="s">
        <v>190</v>
      </c>
      <c r="C19" s="127">
        <v>614</v>
      </c>
      <c r="D19" s="127">
        <v>1426</v>
      </c>
      <c r="E19" s="127">
        <f>OutstandingAgri_4!E19</f>
        <v>4706</v>
      </c>
      <c r="F19" s="127">
        <f>OutstandingAgri_4!F19</f>
        <v>9868</v>
      </c>
      <c r="G19" s="34"/>
      <c r="H19" s="34"/>
      <c r="I19" s="34"/>
      <c r="J19" s="34"/>
    </row>
    <row r="20" spans="1:10" ht="15" customHeight="1">
      <c r="A20" s="211">
        <v>15</v>
      </c>
      <c r="B20" s="1" t="s">
        <v>61</v>
      </c>
      <c r="C20" s="127">
        <v>141918</v>
      </c>
      <c r="D20" s="127">
        <v>19777.05</v>
      </c>
      <c r="E20" s="127">
        <f>OutstandingAgri_4!E20</f>
        <v>171596</v>
      </c>
      <c r="F20" s="127">
        <f>OutstandingAgri_4!F20</f>
        <v>266992.02</v>
      </c>
      <c r="G20" s="34"/>
      <c r="H20" s="34"/>
      <c r="I20" s="34"/>
      <c r="J20" s="34"/>
    </row>
    <row r="21" spans="1:10" ht="15" customHeight="1">
      <c r="A21" s="211">
        <v>16</v>
      </c>
      <c r="B21" s="1" t="s">
        <v>67</v>
      </c>
      <c r="C21" s="127">
        <v>522889</v>
      </c>
      <c r="D21" s="127">
        <v>1021585</v>
      </c>
      <c r="E21" s="127">
        <f>OutstandingAgri_4!E21</f>
        <v>522889</v>
      </c>
      <c r="F21" s="127">
        <f>OutstandingAgri_4!F21</f>
        <v>1092438</v>
      </c>
      <c r="G21" s="34"/>
      <c r="H21" s="34"/>
      <c r="I21" s="34"/>
      <c r="J21" s="34"/>
    </row>
    <row r="22" spans="1:10" ht="15" customHeight="1">
      <c r="A22" s="211">
        <v>17</v>
      </c>
      <c r="B22" s="1" t="s">
        <v>62</v>
      </c>
      <c r="C22" s="127">
        <v>7996</v>
      </c>
      <c r="D22" s="127">
        <v>14628</v>
      </c>
      <c r="E22" s="127">
        <f>OutstandingAgri_4!E22</f>
        <v>9187</v>
      </c>
      <c r="F22" s="127">
        <f>OutstandingAgri_4!F22</f>
        <v>14570</v>
      </c>
      <c r="G22" s="34"/>
      <c r="H22" s="34"/>
      <c r="I22" s="34"/>
      <c r="J22" s="34"/>
    </row>
    <row r="23" spans="1:10" ht="15" customHeight="1">
      <c r="A23" s="211">
        <v>18</v>
      </c>
      <c r="B23" s="1" t="s">
        <v>191</v>
      </c>
      <c r="C23" s="127">
        <v>2557</v>
      </c>
      <c r="D23" s="127">
        <v>3672</v>
      </c>
      <c r="E23" s="127">
        <f>OutstandingAgri_4!E23</f>
        <v>100834</v>
      </c>
      <c r="F23" s="127">
        <f>OutstandingAgri_4!F23</f>
        <v>118101</v>
      </c>
      <c r="G23" s="34"/>
      <c r="H23" s="34"/>
      <c r="I23" s="34"/>
      <c r="J23" s="34"/>
    </row>
    <row r="24" spans="1:10" ht="15" customHeight="1">
      <c r="A24" s="211">
        <v>19</v>
      </c>
      <c r="B24" s="1" t="s">
        <v>63</v>
      </c>
      <c r="C24" s="127">
        <v>66047</v>
      </c>
      <c r="D24" s="127">
        <v>141247</v>
      </c>
      <c r="E24" s="127">
        <f>OutstandingAgri_4!E24</f>
        <v>122530</v>
      </c>
      <c r="F24" s="127">
        <f>OutstandingAgri_4!F24</f>
        <v>272146</v>
      </c>
      <c r="G24" s="34"/>
      <c r="H24" s="34"/>
      <c r="I24" s="34"/>
      <c r="J24" s="34"/>
    </row>
    <row r="25" spans="1:10" ht="15" customHeight="1">
      <c r="A25" s="211">
        <v>20</v>
      </c>
      <c r="B25" s="1" t="s">
        <v>64</v>
      </c>
      <c r="C25" s="127">
        <v>1</v>
      </c>
      <c r="D25" s="127">
        <v>0.35</v>
      </c>
      <c r="E25" s="127">
        <f>OutstandingAgri_4!E25</f>
        <v>92</v>
      </c>
      <c r="F25" s="127">
        <f>OutstandingAgri_4!F25</f>
        <v>248.89</v>
      </c>
      <c r="G25" s="34"/>
      <c r="H25" s="34"/>
      <c r="I25" s="34"/>
      <c r="J25" s="34"/>
    </row>
    <row r="26" spans="1:10" ht="15" customHeight="1">
      <c r="A26" s="211">
        <v>21</v>
      </c>
      <c r="B26" s="1" t="s">
        <v>47</v>
      </c>
      <c r="C26" s="127">
        <v>1413</v>
      </c>
      <c r="D26" s="127">
        <v>2746.33</v>
      </c>
      <c r="E26" s="127">
        <f>OutstandingAgri_4!E26</f>
        <v>6739</v>
      </c>
      <c r="F26" s="127">
        <f>OutstandingAgri_4!F26</f>
        <v>14319</v>
      </c>
      <c r="G26" s="34"/>
      <c r="H26" s="34"/>
      <c r="I26" s="34"/>
      <c r="J26" s="34"/>
    </row>
    <row r="27" spans="1:10" ht="15" customHeight="1">
      <c r="A27" s="212"/>
      <c r="B27" s="324" t="s">
        <v>306</v>
      </c>
      <c r="C27" s="181">
        <f>SUM(C6:C26)</f>
        <v>992350</v>
      </c>
      <c r="D27" s="181">
        <f t="shared" ref="D27:F27" si="0">SUM(D6:D26)</f>
        <v>1669277.4500000002</v>
      </c>
      <c r="E27" s="181">
        <f t="shared" si="0"/>
        <v>1765969</v>
      </c>
      <c r="F27" s="181">
        <f t="shared" si="0"/>
        <v>3346668.31</v>
      </c>
      <c r="G27" s="34"/>
      <c r="H27" s="34"/>
      <c r="I27" s="34"/>
      <c r="J27" s="34"/>
    </row>
    <row r="28" spans="1:10" ht="15" customHeight="1">
      <c r="A28" s="211">
        <v>22</v>
      </c>
      <c r="B28" s="1" t="s">
        <v>44</v>
      </c>
      <c r="C28" s="127">
        <v>6006</v>
      </c>
      <c r="D28" s="127">
        <v>26561</v>
      </c>
      <c r="E28" s="127">
        <f>OutstandingAgri_4!E28</f>
        <v>7242</v>
      </c>
      <c r="F28" s="127">
        <f>OutstandingAgri_4!F28</f>
        <v>47395.23</v>
      </c>
      <c r="G28" s="34"/>
      <c r="H28" s="34"/>
      <c r="I28" s="34"/>
      <c r="J28" s="34"/>
    </row>
    <row r="29" spans="1:10" ht="15" customHeight="1">
      <c r="A29" s="211">
        <v>23</v>
      </c>
      <c r="B29" s="1" t="s">
        <v>192</v>
      </c>
      <c r="C29" s="127">
        <v>0</v>
      </c>
      <c r="D29" s="127">
        <v>0</v>
      </c>
      <c r="E29" s="127">
        <f>OutstandingAgri_4!E29</f>
        <v>0</v>
      </c>
      <c r="F29" s="127">
        <f>OutstandingAgri_4!F29</f>
        <v>0</v>
      </c>
      <c r="G29" s="34"/>
      <c r="H29" s="34"/>
      <c r="I29" s="34"/>
      <c r="J29" s="34"/>
    </row>
    <row r="30" spans="1:10" ht="15" customHeight="1">
      <c r="A30" s="211">
        <v>24</v>
      </c>
      <c r="B30" s="1" t="s">
        <v>193</v>
      </c>
      <c r="C30" s="127">
        <v>0</v>
      </c>
      <c r="D30" s="127">
        <v>0</v>
      </c>
      <c r="E30" s="127">
        <f>OutstandingAgri_4!E30</f>
        <v>145</v>
      </c>
      <c r="F30" s="127">
        <f>OutstandingAgri_4!F30</f>
        <v>203</v>
      </c>
      <c r="G30" s="34"/>
      <c r="H30" s="34"/>
      <c r="I30" s="34"/>
      <c r="J30" s="34"/>
    </row>
    <row r="31" spans="1:10" ht="15" customHeight="1">
      <c r="A31" s="211">
        <v>25</v>
      </c>
      <c r="B31" s="1" t="s">
        <v>48</v>
      </c>
      <c r="C31" s="127">
        <v>0</v>
      </c>
      <c r="D31" s="127">
        <v>0</v>
      </c>
      <c r="E31" s="127">
        <f>OutstandingAgri_4!E31</f>
        <v>0</v>
      </c>
      <c r="F31" s="127">
        <f>OutstandingAgri_4!F31</f>
        <v>0</v>
      </c>
      <c r="G31" s="34"/>
      <c r="H31" s="34"/>
      <c r="I31" s="34"/>
      <c r="J31" s="34"/>
    </row>
    <row r="32" spans="1:10" ht="15" customHeight="1">
      <c r="A32" s="211">
        <v>26</v>
      </c>
      <c r="B32" s="1" t="s">
        <v>194</v>
      </c>
      <c r="C32" s="127">
        <v>2109</v>
      </c>
      <c r="D32" s="127">
        <v>8374</v>
      </c>
      <c r="E32" s="127">
        <f>OutstandingAgri_4!E32</f>
        <v>8438</v>
      </c>
      <c r="F32" s="127">
        <f>OutstandingAgri_4!F32</f>
        <v>26469</v>
      </c>
      <c r="G32" s="34"/>
      <c r="H32" s="34"/>
      <c r="I32" s="34"/>
      <c r="J32" s="34"/>
    </row>
    <row r="33" spans="1:10" ht="15" customHeight="1">
      <c r="A33" s="211">
        <v>27</v>
      </c>
      <c r="B33" s="1" t="s">
        <v>195</v>
      </c>
      <c r="C33" s="127">
        <v>0</v>
      </c>
      <c r="D33" s="127">
        <v>0</v>
      </c>
      <c r="E33" s="127">
        <f>OutstandingAgri_4!E33</f>
        <v>0</v>
      </c>
      <c r="F33" s="127">
        <f>OutstandingAgri_4!F33</f>
        <v>0</v>
      </c>
      <c r="G33" s="34"/>
      <c r="H33" s="34"/>
      <c r="I33" s="34"/>
      <c r="J33" s="34"/>
    </row>
    <row r="34" spans="1:10" ht="15" customHeight="1">
      <c r="A34" s="211">
        <v>28</v>
      </c>
      <c r="B34" s="1" t="s">
        <v>196</v>
      </c>
      <c r="C34" s="127">
        <v>192</v>
      </c>
      <c r="D34" s="127">
        <v>895</v>
      </c>
      <c r="E34" s="127">
        <f>OutstandingAgri_4!E34</f>
        <v>4318</v>
      </c>
      <c r="F34" s="127">
        <f>OutstandingAgri_4!F34</f>
        <v>6823</v>
      </c>
      <c r="G34" s="34"/>
      <c r="H34" s="34"/>
      <c r="I34" s="34"/>
      <c r="J34" s="34"/>
    </row>
    <row r="35" spans="1:10" ht="15" customHeight="1">
      <c r="A35" s="211">
        <v>29</v>
      </c>
      <c r="B35" s="1" t="s">
        <v>68</v>
      </c>
      <c r="C35" s="127">
        <v>90066</v>
      </c>
      <c r="D35" s="127">
        <v>194344</v>
      </c>
      <c r="E35" s="127">
        <f>OutstandingAgri_4!E35</f>
        <v>54010</v>
      </c>
      <c r="F35" s="127">
        <f>OutstandingAgri_4!F35</f>
        <v>245979.41</v>
      </c>
      <c r="G35" s="34"/>
      <c r="H35" s="34"/>
      <c r="I35" s="34"/>
      <c r="J35" s="34"/>
    </row>
    <row r="36" spans="1:10" ht="15" customHeight="1">
      <c r="A36" s="211">
        <v>30</v>
      </c>
      <c r="B36" s="1" t="s">
        <v>69</v>
      </c>
      <c r="C36" s="127">
        <v>58534</v>
      </c>
      <c r="D36" s="127">
        <v>158717</v>
      </c>
      <c r="E36" s="127">
        <f>OutstandingAgri_4!E36</f>
        <v>75526</v>
      </c>
      <c r="F36" s="127">
        <f>OutstandingAgri_4!F36</f>
        <v>256299</v>
      </c>
      <c r="G36" s="34"/>
      <c r="H36" s="34"/>
      <c r="I36" s="34"/>
      <c r="J36" s="34"/>
    </row>
    <row r="37" spans="1:10" ht="15" customHeight="1">
      <c r="A37" s="211">
        <v>31</v>
      </c>
      <c r="B37" s="1" t="s">
        <v>197</v>
      </c>
      <c r="C37" s="127">
        <v>0</v>
      </c>
      <c r="D37" s="127">
        <v>0</v>
      </c>
      <c r="E37" s="127">
        <f>OutstandingAgri_4!E37</f>
        <v>0</v>
      </c>
      <c r="F37" s="127">
        <f>OutstandingAgri_4!F37</f>
        <v>0</v>
      </c>
      <c r="G37" s="34"/>
      <c r="H37" s="34"/>
      <c r="I37" s="34"/>
      <c r="J37" s="34"/>
    </row>
    <row r="38" spans="1:10" ht="15" customHeight="1">
      <c r="A38" s="211">
        <v>32</v>
      </c>
      <c r="B38" s="1" t="s">
        <v>198</v>
      </c>
      <c r="C38" s="127">
        <v>0</v>
      </c>
      <c r="D38" s="127">
        <v>0</v>
      </c>
      <c r="E38" s="127">
        <f>OutstandingAgri_4!E38</f>
        <v>0</v>
      </c>
      <c r="F38" s="127">
        <f>OutstandingAgri_4!F38</f>
        <v>0</v>
      </c>
      <c r="G38" s="34"/>
      <c r="H38" s="34"/>
      <c r="I38" s="34"/>
      <c r="J38" s="34"/>
    </row>
    <row r="39" spans="1:10" ht="15" customHeight="1">
      <c r="A39" s="211">
        <v>33</v>
      </c>
      <c r="B39" s="1" t="s">
        <v>199</v>
      </c>
      <c r="C39" s="127">
        <v>0</v>
      </c>
      <c r="D39" s="127">
        <v>0</v>
      </c>
      <c r="E39" s="127">
        <f>OutstandingAgri_4!E39</f>
        <v>0</v>
      </c>
      <c r="F39" s="127">
        <f>OutstandingAgri_4!F39</f>
        <v>0</v>
      </c>
      <c r="G39" s="34"/>
      <c r="H39" s="34"/>
      <c r="I39" s="34"/>
      <c r="J39" s="34"/>
    </row>
    <row r="40" spans="1:10" ht="15" customHeight="1">
      <c r="A40" s="211">
        <v>34</v>
      </c>
      <c r="B40" s="1" t="s">
        <v>200</v>
      </c>
      <c r="C40" s="127">
        <v>0</v>
      </c>
      <c r="D40" s="127">
        <v>0</v>
      </c>
      <c r="E40" s="127">
        <f>OutstandingAgri_4!E40</f>
        <v>0</v>
      </c>
      <c r="F40" s="127">
        <f>OutstandingAgri_4!F40</f>
        <v>0</v>
      </c>
      <c r="G40" s="34"/>
      <c r="H40" s="34"/>
      <c r="I40" s="34"/>
      <c r="J40" s="34"/>
    </row>
    <row r="41" spans="1:10" ht="15" customHeight="1">
      <c r="A41" s="211">
        <v>35</v>
      </c>
      <c r="B41" s="1" t="s">
        <v>201</v>
      </c>
      <c r="C41" s="127">
        <v>0</v>
      </c>
      <c r="D41" s="127">
        <v>0</v>
      </c>
      <c r="E41" s="127">
        <f>OutstandingAgri_4!E41</f>
        <v>0</v>
      </c>
      <c r="F41" s="127">
        <f>OutstandingAgri_4!F41</f>
        <v>0</v>
      </c>
      <c r="G41" s="34"/>
      <c r="H41" s="34"/>
      <c r="I41" s="34"/>
      <c r="J41" s="34"/>
    </row>
    <row r="42" spans="1:10" ht="15" customHeight="1">
      <c r="A42" s="211">
        <v>36</v>
      </c>
      <c r="B42" s="1" t="s">
        <v>70</v>
      </c>
      <c r="C42" s="127">
        <v>0</v>
      </c>
      <c r="D42" s="127">
        <v>0</v>
      </c>
      <c r="E42" s="127">
        <f>OutstandingAgri_4!E42</f>
        <v>9746</v>
      </c>
      <c r="F42" s="127">
        <f>OutstandingAgri_4!F42</f>
        <v>15506.09</v>
      </c>
      <c r="G42" s="34"/>
      <c r="H42" s="34"/>
      <c r="I42" s="34"/>
      <c r="J42" s="34"/>
    </row>
    <row r="43" spans="1:10" ht="15" customHeight="1">
      <c r="A43" s="211">
        <v>37</v>
      </c>
      <c r="B43" s="1" t="s">
        <v>202</v>
      </c>
      <c r="C43" s="127">
        <v>0</v>
      </c>
      <c r="D43" s="127">
        <v>0</v>
      </c>
      <c r="E43" s="127">
        <f>OutstandingAgri_4!E43</f>
        <v>0</v>
      </c>
      <c r="F43" s="127">
        <f>OutstandingAgri_4!F43</f>
        <v>0</v>
      </c>
      <c r="G43" s="34"/>
      <c r="H43" s="34"/>
      <c r="I43" s="34"/>
      <c r="J43" s="34"/>
    </row>
    <row r="44" spans="1:10" ht="15" customHeight="1">
      <c r="A44" s="211">
        <v>38</v>
      </c>
      <c r="B44" s="1" t="s">
        <v>203</v>
      </c>
      <c r="C44" s="127">
        <v>5694</v>
      </c>
      <c r="D44" s="127">
        <v>8459</v>
      </c>
      <c r="E44" s="127">
        <f>OutstandingAgri_4!E44</f>
        <v>3495</v>
      </c>
      <c r="F44" s="127">
        <f>OutstandingAgri_4!F44</f>
        <v>8786</v>
      </c>
      <c r="G44" s="34"/>
      <c r="H44" s="34"/>
      <c r="I44" s="34"/>
      <c r="J44" s="34"/>
    </row>
    <row r="45" spans="1:10" ht="15" customHeight="1">
      <c r="A45" s="211">
        <v>39</v>
      </c>
      <c r="B45" s="1" t="s">
        <v>204</v>
      </c>
      <c r="C45" s="127">
        <v>0</v>
      </c>
      <c r="D45" s="127">
        <v>0</v>
      </c>
      <c r="E45" s="127">
        <f>OutstandingAgri_4!E45</f>
        <v>1</v>
      </c>
      <c r="F45" s="127">
        <f>OutstandingAgri_4!F45</f>
        <v>4</v>
      </c>
      <c r="G45" s="34"/>
      <c r="H45" s="34"/>
      <c r="I45" s="34"/>
      <c r="J45" s="34"/>
    </row>
    <row r="46" spans="1:10" ht="15" customHeight="1">
      <c r="A46" s="211">
        <v>40</v>
      </c>
      <c r="B46" s="1" t="s">
        <v>74</v>
      </c>
      <c r="C46" s="127">
        <v>0</v>
      </c>
      <c r="D46" s="127">
        <v>0</v>
      </c>
      <c r="E46" s="127">
        <f>OutstandingAgri_4!E46</f>
        <v>0</v>
      </c>
      <c r="F46" s="127">
        <f>OutstandingAgri_4!F46</f>
        <v>0</v>
      </c>
      <c r="G46" s="34"/>
      <c r="H46" s="34"/>
      <c r="I46" s="34"/>
      <c r="J46" s="34"/>
    </row>
    <row r="47" spans="1:10" ht="15" customHeight="1">
      <c r="A47" s="211">
        <v>41</v>
      </c>
      <c r="B47" s="1" t="s">
        <v>205</v>
      </c>
      <c r="C47" s="127">
        <v>7</v>
      </c>
      <c r="D47" s="127">
        <v>6.35</v>
      </c>
      <c r="E47" s="127">
        <f>OutstandingAgri_4!E47</f>
        <v>7</v>
      </c>
      <c r="F47" s="127">
        <f>OutstandingAgri_4!F47</f>
        <v>6.35</v>
      </c>
      <c r="G47" s="34"/>
      <c r="H47" s="34"/>
      <c r="I47" s="34"/>
      <c r="J47" s="34"/>
    </row>
    <row r="48" spans="1:10" ht="15" customHeight="1">
      <c r="A48" s="211">
        <v>42</v>
      </c>
      <c r="B48" s="1" t="s">
        <v>73</v>
      </c>
      <c r="C48" s="127">
        <v>0</v>
      </c>
      <c r="D48" s="127">
        <v>8408</v>
      </c>
      <c r="E48" s="127">
        <f>OutstandingAgri_4!E48</f>
        <v>10</v>
      </c>
      <c r="F48" s="127">
        <f>OutstandingAgri_4!F48</f>
        <v>64</v>
      </c>
      <c r="G48" s="34"/>
      <c r="H48" s="34"/>
      <c r="I48" s="34"/>
      <c r="J48" s="34"/>
    </row>
    <row r="49" spans="1:10" ht="15" customHeight="1">
      <c r="A49" s="212"/>
      <c r="B49" s="324" t="s">
        <v>297</v>
      </c>
      <c r="C49" s="181">
        <f>SUM(C28:C48)</f>
        <v>162608</v>
      </c>
      <c r="D49" s="181">
        <f t="shared" ref="D49:F49" si="1">SUM(D28:D48)</f>
        <v>405764.35</v>
      </c>
      <c r="E49" s="181">
        <f t="shared" si="1"/>
        <v>162938</v>
      </c>
      <c r="F49" s="181">
        <f t="shared" si="1"/>
        <v>607535.07999999996</v>
      </c>
      <c r="G49" s="34"/>
      <c r="H49" s="34"/>
      <c r="I49" s="34"/>
      <c r="J49" s="34"/>
    </row>
    <row r="50" spans="1:10" ht="15" customHeight="1">
      <c r="A50" s="211">
        <v>43</v>
      </c>
      <c r="B50" s="1" t="s">
        <v>43</v>
      </c>
      <c r="C50" s="127">
        <v>5392</v>
      </c>
      <c r="D50" s="127">
        <v>9834.49</v>
      </c>
      <c r="E50" s="127">
        <f>OutstandingAgri_4!E50</f>
        <v>123209</v>
      </c>
      <c r="F50" s="127">
        <f>OutstandingAgri_4!F50</f>
        <v>228831.32</v>
      </c>
      <c r="G50" s="34"/>
      <c r="H50" s="34"/>
      <c r="I50" s="34"/>
      <c r="J50" s="34"/>
    </row>
    <row r="51" spans="1:10" ht="15" customHeight="1">
      <c r="A51" s="211">
        <v>44</v>
      </c>
      <c r="B51" s="1" t="s">
        <v>206</v>
      </c>
      <c r="C51" s="127">
        <v>133407</v>
      </c>
      <c r="D51" s="127">
        <v>102092</v>
      </c>
      <c r="E51" s="127">
        <f>OutstandingAgri_4!E51</f>
        <v>196397</v>
      </c>
      <c r="F51" s="127">
        <f>OutstandingAgri_4!F51</f>
        <v>161109</v>
      </c>
      <c r="G51" s="34"/>
      <c r="H51" s="34"/>
      <c r="I51" s="34"/>
      <c r="J51" s="34"/>
    </row>
    <row r="52" spans="1:10" ht="15" customHeight="1">
      <c r="A52" s="211">
        <v>45</v>
      </c>
      <c r="B52" s="1" t="s">
        <v>49</v>
      </c>
      <c r="C52" s="127">
        <v>5725</v>
      </c>
      <c r="D52" s="127">
        <v>8587.5</v>
      </c>
      <c r="E52" s="127">
        <f>OutstandingAgri_4!E52</f>
        <v>179164</v>
      </c>
      <c r="F52" s="127">
        <f>OutstandingAgri_4!F52</f>
        <v>301074.49</v>
      </c>
      <c r="G52" s="34"/>
      <c r="H52" s="34"/>
      <c r="I52" s="34"/>
      <c r="J52" s="34"/>
    </row>
    <row r="53" spans="1:10" ht="15" customHeight="1">
      <c r="A53" s="212"/>
      <c r="B53" s="324" t="s">
        <v>307</v>
      </c>
      <c r="C53" s="181">
        <f>SUM(C50:C52)</f>
        <v>144524</v>
      </c>
      <c r="D53" s="181">
        <f t="shared" ref="D53:F53" si="2">SUM(D50:D52)</f>
        <v>120513.99</v>
      </c>
      <c r="E53" s="181">
        <f t="shared" si="2"/>
        <v>498770</v>
      </c>
      <c r="F53" s="181">
        <f t="shared" si="2"/>
        <v>691014.81</v>
      </c>
      <c r="G53" s="34"/>
      <c r="H53" s="34"/>
      <c r="I53" s="34"/>
      <c r="J53" s="34"/>
    </row>
    <row r="54" spans="1:10" ht="15" customHeight="1">
      <c r="A54" s="211">
        <v>46</v>
      </c>
      <c r="B54" s="1" t="s">
        <v>298</v>
      </c>
      <c r="C54" s="127">
        <v>0</v>
      </c>
      <c r="D54" s="127">
        <v>0</v>
      </c>
      <c r="E54" s="127">
        <f>OutstandingAgri_4!E54</f>
        <v>0</v>
      </c>
      <c r="F54" s="127">
        <f>OutstandingAgri_4!F54</f>
        <v>0</v>
      </c>
      <c r="G54" s="34"/>
      <c r="H54" s="34"/>
      <c r="I54" s="34"/>
      <c r="J54" s="34"/>
    </row>
    <row r="55" spans="1:10" ht="15" customHeight="1">
      <c r="A55" s="211">
        <v>47</v>
      </c>
      <c r="B55" s="1" t="s">
        <v>231</v>
      </c>
      <c r="C55" s="127">
        <v>1710989</v>
      </c>
      <c r="D55" s="127">
        <v>1194141</v>
      </c>
      <c r="E55" s="127">
        <f>OutstandingAgri_4!E55</f>
        <v>5705808</v>
      </c>
      <c r="F55" s="127">
        <f>OutstandingAgri_4!F55</f>
        <v>2937117</v>
      </c>
      <c r="G55" s="34"/>
      <c r="H55" s="34"/>
      <c r="I55" s="34"/>
      <c r="J55" s="34"/>
    </row>
    <row r="56" spans="1:10" ht="15" customHeight="1">
      <c r="A56" s="211">
        <v>48</v>
      </c>
      <c r="B56" s="1" t="s">
        <v>299</v>
      </c>
      <c r="C56" s="127">
        <v>0</v>
      </c>
      <c r="D56" s="127">
        <v>0</v>
      </c>
      <c r="E56" s="127">
        <f>OutstandingAgri_4!E56</f>
        <v>0</v>
      </c>
      <c r="F56" s="127">
        <f>OutstandingAgri_4!F56</f>
        <v>0</v>
      </c>
      <c r="G56" s="34"/>
      <c r="H56" s="34"/>
      <c r="I56" s="34"/>
      <c r="J56" s="34"/>
    </row>
    <row r="57" spans="1:10" ht="15" customHeight="1">
      <c r="A57" s="211">
        <v>49</v>
      </c>
      <c r="B57" s="1" t="s">
        <v>305</v>
      </c>
      <c r="C57" s="127">
        <v>0</v>
      </c>
      <c r="D57" s="127">
        <v>0</v>
      </c>
      <c r="E57" s="127">
        <f>OutstandingAgri_4!E57</f>
        <v>0</v>
      </c>
      <c r="F57" s="127">
        <f>OutstandingAgri_4!F57</f>
        <v>0</v>
      </c>
      <c r="G57" s="34"/>
      <c r="H57" s="34"/>
      <c r="I57" s="34"/>
      <c r="J57" s="34"/>
    </row>
    <row r="58" spans="1:10" ht="15" customHeight="1">
      <c r="A58" s="212"/>
      <c r="B58" s="324" t="s">
        <v>300</v>
      </c>
      <c r="C58" s="181">
        <f>SUM(C54:C57)</f>
        <v>1710989</v>
      </c>
      <c r="D58" s="181">
        <f t="shared" ref="D58:F58" si="3">SUM(D54:D57)</f>
        <v>1194141</v>
      </c>
      <c r="E58" s="181">
        <f t="shared" si="3"/>
        <v>5705808</v>
      </c>
      <c r="F58" s="181">
        <f t="shared" si="3"/>
        <v>2937117</v>
      </c>
      <c r="G58" s="34"/>
      <c r="H58" s="34"/>
      <c r="I58" s="34"/>
      <c r="J58" s="34"/>
    </row>
    <row r="59" spans="1:10" ht="15" customHeight="1">
      <c r="A59" s="212"/>
      <c r="B59" s="324" t="s">
        <v>232</v>
      </c>
      <c r="C59" s="181">
        <f>C58+C53+C49+C27</f>
        <v>3010471</v>
      </c>
      <c r="D59" s="181">
        <f t="shared" ref="D59:F59" si="4">D58+D53+D49+D27</f>
        <v>3389696.79</v>
      </c>
      <c r="E59" s="181">
        <f t="shared" si="4"/>
        <v>8133485</v>
      </c>
      <c r="F59" s="181">
        <f t="shared" si="4"/>
        <v>7582335.1999999993</v>
      </c>
      <c r="G59" s="34"/>
      <c r="H59" s="34"/>
      <c r="I59" s="34"/>
      <c r="J59" s="34"/>
    </row>
    <row r="60" spans="1:10">
      <c r="C60" s="305" t="s">
        <v>1231</v>
      </c>
      <c r="G60" s="34"/>
      <c r="H60" s="34"/>
      <c r="I60" s="34"/>
      <c r="J60" s="34"/>
    </row>
  </sheetData>
  <mergeCells count="8">
    <mergeCell ref="A1:F1"/>
    <mergeCell ref="A2:F2"/>
    <mergeCell ref="A4:A5"/>
    <mergeCell ref="B4:B5"/>
    <mergeCell ref="C4:C5"/>
    <mergeCell ref="D4:D5"/>
    <mergeCell ref="E4:E5"/>
    <mergeCell ref="F4:F5"/>
  </mergeCells>
  <phoneticPr fontId="10" type="noConversion"/>
  <pageMargins left="1.2" right="0.7" top="0.39" bottom="0.32" header="0.3" footer="0.3"/>
  <pageSetup scale="72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S61"/>
  <sheetViews>
    <sheetView zoomScaleNormal="100" workbookViewId="0">
      <pane xSplit="2" ySplit="5" topLeftCell="C52" activePane="bottomRight" state="frozen"/>
      <selection pane="topRight" activeCell="C1" sqref="C1"/>
      <selection pane="bottomLeft" activeCell="A6" sqref="A6"/>
      <selection pane="bottomRight" activeCell="K67" sqref="K67"/>
    </sheetView>
  </sheetViews>
  <sheetFormatPr baseColWidth="10" defaultColWidth="9.19921875" defaultRowHeight="13"/>
  <cols>
    <col min="1" max="1" width="6" style="3" customWidth="1"/>
    <col min="2" max="2" width="24.3984375" style="3" bestFit="1" customWidth="1"/>
    <col min="3" max="4" width="9.19921875" style="4"/>
    <col min="5" max="5" width="10" style="4" customWidth="1"/>
    <col min="6" max="6" width="10.796875" style="4" customWidth="1"/>
    <col min="7" max="7" width="10" style="4" customWidth="1"/>
    <col min="8" max="8" width="6.59765625" style="4" bestFit="1" customWidth="1"/>
    <col min="9" max="9" width="8.3984375" style="4" customWidth="1"/>
    <col min="10" max="10" width="9.796875" style="4" customWidth="1"/>
    <col min="11" max="11" width="8.3984375" style="4" bestFit="1" customWidth="1"/>
    <col min="12" max="12" width="5.796875" style="4" bestFit="1" customWidth="1"/>
    <col min="13" max="13" width="7.19921875" style="4" bestFit="1" customWidth="1"/>
    <col min="14" max="14" width="8.3984375" style="4" customWidth="1"/>
    <col min="15" max="15" width="10.796875" style="4" customWidth="1"/>
    <col min="16" max="16" width="9" style="4" bestFit="1" customWidth="1"/>
    <col min="17" max="17" width="9.19921875" style="4" bestFit="1" customWidth="1"/>
    <col min="18" max="19" width="10" style="27" bestFit="1" customWidth="1"/>
    <col min="20" max="16384" width="9.19921875" style="3"/>
  </cols>
  <sheetData>
    <row r="1" spans="1:19" s="119" customFormat="1" ht="20" customHeight="1">
      <c r="A1" s="518" t="s">
        <v>722</v>
      </c>
      <c r="B1" s="518"/>
      <c r="C1" s="518"/>
      <c r="D1" s="518"/>
      <c r="E1" s="518"/>
      <c r="F1" s="518"/>
      <c r="G1" s="518"/>
      <c r="H1" s="518"/>
      <c r="I1" s="518"/>
      <c r="J1" s="518"/>
      <c r="K1" s="518"/>
      <c r="L1" s="518"/>
      <c r="M1" s="518"/>
      <c r="N1" s="518"/>
      <c r="O1" s="518"/>
      <c r="P1" s="518"/>
      <c r="Q1" s="518"/>
      <c r="R1" s="218"/>
      <c r="S1" s="218"/>
    </row>
    <row r="2" spans="1:19" ht="15" customHeight="1" thickBot="1">
      <c r="B2" s="519" t="s">
        <v>127</v>
      </c>
      <c r="C2" s="520"/>
      <c r="D2" s="330"/>
      <c r="N2" s="521" t="s">
        <v>181</v>
      </c>
      <c r="O2" s="521"/>
    </row>
    <row r="3" spans="1:19" ht="65" customHeight="1" thickBot="1">
      <c r="A3" s="120" t="s">
        <v>182</v>
      </c>
      <c r="B3" s="138" t="s">
        <v>230</v>
      </c>
      <c r="C3" s="462" t="s">
        <v>301</v>
      </c>
      <c r="D3" s="462"/>
      <c r="E3" s="121" t="s">
        <v>312</v>
      </c>
      <c r="F3" s="522" t="s">
        <v>313</v>
      </c>
      <c r="G3" s="517"/>
      <c r="H3" s="516" t="s">
        <v>327</v>
      </c>
      <c r="I3" s="517"/>
      <c r="J3" s="516" t="s">
        <v>326</v>
      </c>
      <c r="K3" s="517"/>
      <c r="L3" s="523" t="s">
        <v>177</v>
      </c>
      <c r="M3" s="524"/>
      <c r="N3" s="516" t="s">
        <v>183</v>
      </c>
      <c r="O3" s="517"/>
      <c r="P3" s="516" t="s">
        <v>179</v>
      </c>
      <c r="Q3" s="517"/>
    </row>
    <row r="4" spans="1:19" ht="15" thickBot="1">
      <c r="A4" s="122">
        <v>1</v>
      </c>
      <c r="B4" s="188">
        <v>2</v>
      </c>
      <c r="C4" s="329">
        <v>3</v>
      </c>
      <c r="D4" s="329"/>
      <c r="E4" s="123">
        <v>4</v>
      </c>
      <c r="F4" s="522">
        <v>5</v>
      </c>
      <c r="G4" s="517"/>
      <c r="H4" s="516">
        <v>6</v>
      </c>
      <c r="I4" s="517"/>
      <c r="J4" s="516">
        <v>7</v>
      </c>
      <c r="K4" s="517"/>
      <c r="L4" s="516">
        <v>8</v>
      </c>
      <c r="M4" s="517"/>
      <c r="N4" s="516">
        <v>9</v>
      </c>
      <c r="O4" s="517"/>
      <c r="P4" s="516">
        <v>10</v>
      </c>
      <c r="Q4" s="517"/>
    </row>
    <row r="5" spans="1:19" ht="26">
      <c r="A5" s="124"/>
      <c r="B5" s="125" t="s">
        <v>180</v>
      </c>
      <c r="C5" s="126" t="s">
        <v>30</v>
      </c>
      <c r="D5" s="126" t="s">
        <v>17</v>
      </c>
      <c r="E5" s="126" t="s">
        <v>30</v>
      </c>
      <c r="F5" s="126" t="s">
        <v>16</v>
      </c>
      <c r="G5" s="126" t="s">
        <v>96</v>
      </c>
      <c r="H5" s="126" t="s">
        <v>16</v>
      </c>
      <c r="I5" s="126" t="s">
        <v>96</v>
      </c>
      <c r="J5" s="126" t="s">
        <v>16</v>
      </c>
      <c r="K5" s="126" t="s">
        <v>96</v>
      </c>
      <c r="L5" s="126" t="s">
        <v>16</v>
      </c>
      <c r="M5" s="126" t="s">
        <v>96</v>
      </c>
      <c r="N5" s="126" t="s">
        <v>178</v>
      </c>
      <c r="O5" s="126" t="s">
        <v>96</v>
      </c>
      <c r="P5" s="126" t="s">
        <v>16</v>
      </c>
      <c r="Q5" s="126" t="s">
        <v>96</v>
      </c>
    </row>
    <row r="6" spans="1:19" ht="15" customHeight="1">
      <c r="A6" s="48">
        <v>1</v>
      </c>
      <c r="B6" s="49" t="s">
        <v>52</v>
      </c>
      <c r="C6" s="89">
        <v>540</v>
      </c>
      <c r="D6" s="89">
        <v>1080</v>
      </c>
      <c r="E6" s="89">
        <v>824</v>
      </c>
      <c r="F6" s="89">
        <v>824</v>
      </c>
      <c r="G6" s="89">
        <v>2078</v>
      </c>
      <c r="H6" s="89">
        <v>287</v>
      </c>
      <c r="I6" s="89">
        <v>569</v>
      </c>
      <c r="J6" s="89">
        <v>824</v>
      </c>
      <c r="K6" s="89">
        <v>1452</v>
      </c>
      <c r="L6" s="89">
        <v>0</v>
      </c>
      <c r="M6" s="89">
        <v>0</v>
      </c>
      <c r="N6" s="89">
        <f>'Pri Sec_outstanding_6'!E6+NPS_OS_8!M6</f>
        <v>3273</v>
      </c>
      <c r="O6" s="89">
        <f>'Pri Sec_outstanding_6'!F6+NPS_OS_8!N6</f>
        <v>9441</v>
      </c>
      <c r="P6" s="89">
        <v>1106</v>
      </c>
      <c r="Q6" s="89">
        <v>1398</v>
      </c>
    </row>
    <row r="7" spans="1:19" ht="14">
      <c r="A7" s="48">
        <v>2</v>
      </c>
      <c r="B7" s="49" t="s">
        <v>53</v>
      </c>
      <c r="C7" s="89">
        <v>96</v>
      </c>
      <c r="D7" s="89">
        <v>192</v>
      </c>
      <c r="E7" s="89">
        <v>30</v>
      </c>
      <c r="F7" s="89">
        <v>27</v>
      </c>
      <c r="G7" s="89">
        <v>97</v>
      </c>
      <c r="H7" s="89">
        <v>12</v>
      </c>
      <c r="I7" s="89">
        <v>20</v>
      </c>
      <c r="J7" s="89">
        <v>27</v>
      </c>
      <c r="K7" s="89">
        <v>85</v>
      </c>
      <c r="L7" s="89">
        <v>0</v>
      </c>
      <c r="M7" s="89">
        <v>0</v>
      </c>
      <c r="N7" s="89">
        <f>'Pri Sec_outstanding_6'!E7+NPS_OS_8!M7</f>
        <v>163</v>
      </c>
      <c r="O7" s="89">
        <f>'Pri Sec_outstanding_6'!F7+NPS_OS_8!N7</f>
        <v>753</v>
      </c>
      <c r="P7" s="89">
        <v>32</v>
      </c>
      <c r="Q7" s="89">
        <v>115</v>
      </c>
    </row>
    <row r="8" spans="1:19" ht="14">
      <c r="A8" s="48">
        <v>3</v>
      </c>
      <c r="B8" s="49" t="s">
        <v>54</v>
      </c>
      <c r="C8" s="89">
        <v>495</v>
      </c>
      <c r="D8" s="89">
        <v>990</v>
      </c>
      <c r="E8" s="89">
        <v>291</v>
      </c>
      <c r="F8" s="89">
        <v>266</v>
      </c>
      <c r="G8" s="89">
        <v>2026</v>
      </c>
      <c r="H8" s="89">
        <v>95</v>
      </c>
      <c r="I8" s="89">
        <v>642</v>
      </c>
      <c r="J8" s="89">
        <v>266</v>
      </c>
      <c r="K8" s="89">
        <v>1108</v>
      </c>
      <c r="L8" s="89">
        <v>0</v>
      </c>
      <c r="M8" s="89">
        <v>0</v>
      </c>
      <c r="N8" s="89">
        <f>'Pri Sec_outstanding_6'!E8+NPS_OS_8!M8</f>
        <v>3466</v>
      </c>
      <c r="O8" s="89">
        <f>'Pri Sec_outstanding_6'!F8+NPS_OS_8!N8</f>
        <v>8879</v>
      </c>
      <c r="P8" s="89">
        <v>1321</v>
      </c>
      <c r="Q8" s="89">
        <v>3175</v>
      </c>
    </row>
    <row r="9" spans="1:19" ht="14">
      <c r="A9" s="48">
        <v>4</v>
      </c>
      <c r="B9" s="49" t="s">
        <v>55</v>
      </c>
      <c r="C9" s="89">
        <v>1251</v>
      </c>
      <c r="D9" s="89">
        <v>2502</v>
      </c>
      <c r="E9" s="89">
        <v>1918</v>
      </c>
      <c r="F9" s="89">
        <v>1873</v>
      </c>
      <c r="G9" s="89">
        <v>8289</v>
      </c>
      <c r="H9" s="89">
        <v>1284</v>
      </c>
      <c r="I9" s="89">
        <v>4867</v>
      </c>
      <c r="J9" s="89">
        <v>1873</v>
      </c>
      <c r="K9" s="89">
        <v>5798</v>
      </c>
      <c r="L9" s="89">
        <v>8</v>
      </c>
      <c r="M9" s="89">
        <v>51</v>
      </c>
      <c r="N9" s="89">
        <f>'Pri Sec_outstanding_6'!E9+NPS_OS_8!M9</f>
        <v>10026</v>
      </c>
      <c r="O9" s="89">
        <f>'Pri Sec_outstanding_6'!F9+NPS_OS_8!N9</f>
        <v>27148</v>
      </c>
      <c r="P9" s="89">
        <v>2257</v>
      </c>
      <c r="Q9" s="89">
        <v>5768</v>
      </c>
    </row>
    <row r="10" spans="1:19" ht="14">
      <c r="A10" s="48">
        <v>5</v>
      </c>
      <c r="B10" s="49" t="s">
        <v>56</v>
      </c>
      <c r="C10" s="89">
        <v>423</v>
      </c>
      <c r="D10" s="89">
        <v>846</v>
      </c>
      <c r="E10" s="89">
        <v>19</v>
      </c>
      <c r="F10" s="89">
        <v>5</v>
      </c>
      <c r="G10" s="89">
        <v>51</v>
      </c>
      <c r="H10" s="89">
        <v>0</v>
      </c>
      <c r="I10" s="89">
        <v>0</v>
      </c>
      <c r="J10" s="89">
        <v>5</v>
      </c>
      <c r="K10" s="89">
        <v>22</v>
      </c>
      <c r="L10" s="89">
        <v>0</v>
      </c>
      <c r="M10" s="89">
        <v>0</v>
      </c>
      <c r="N10" s="89">
        <f>'Pri Sec_outstanding_6'!E10+NPS_OS_8!M10</f>
        <v>1298</v>
      </c>
      <c r="O10" s="89">
        <f>'Pri Sec_outstanding_6'!F10+NPS_OS_8!N10</f>
        <v>505.71</v>
      </c>
      <c r="P10" s="89">
        <v>617</v>
      </c>
      <c r="Q10" s="89">
        <v>268</v>
      </c>
    </row>
    <row r="11" spans="1:19" ht="14">
      <c r="A11" s="48">
        <v>6</v>
      </c>
      <c r="B11" s="49" t="s">
        <v>57</v>
      </c>
      <c r="C11" s="89">
        <v>468</v>
      </c>
      <c r="D11" s="89">
        <v>936</v>
      </c>
      <c r="E11" s="89">
        <v>1500</v>
      </c>
      <c r="F11" s="89">
        <v>1303</v>
      </c>
      <c r="G11" s="89">
        <v>2520</v>
      </c>
      <c r="H11" s="89">
        <v>677</v>
      </c>
      <c r="I11" s="89">
        <v>1436</v>
      </c>
      <c r="J11" s="89">
        <v>1303</v>
      </c>
      <c r="K11" s="89">
        <v>1524</v>
      </c>
      <c r="L11" s="89">
        <v>0</v>
      </c>
      <c r="M11" s="89">
        <v>0</v>
      </c>
      <c r="N11" s="89">
        <f>'Pri Sec_outstanding_6'!E11+NPS_OS_8!M11</f>
        <v>2827</v>
      </c>
      <c r="O11" s="89">
        <f>'Pri Sec_outstanding_6'!F11+NPS_OS_8!N11</f>
        <v>8957.0300000000007</v>
      </c>
      <c r="P11" s="89">
        <v>2210</v>
      </c>
      <c r="Q11" s="89">
        <v>5914</v>
      </c>
    </row>
    <row r="12" spans="1:19" ht="14">
      <c r="A12" s="48">
        <v>7</v>
      </c>
      <c r="B12" s="49" t="s">
        <v>58</v>
      </c>
      <c r="C12" s="89">
        <v>1380</v>
      </c>
      <c r="D12" s="89">
        <v>2760</v>
      </c>
      <c r="E12" s="89">
        <v>802</v>
      </c>
      <c r="F12" s="89">
        <v>792</v>
      </c>
      <c r="G12" s="89">
        <v>6672</v>
      </c>
      <c r="H12" s="89">
        <v>263</v>
      </c>
      <c r="I12" s="89">
        <v>1857</v>
      </c>
      <c r="J12" s="89">
        <v>792</v>
      </c>
      <c r="K12" s="89">
        <v>2056</v>
      </c>
      <c r="L12" s="89">
        <v>0</v>
      </c>
      <c r="M12" s="89">
        <v>0</v>
      </c>
      <c r="N12" s="89">
        <f>'Pri Sec_outstanding_6'!E12+NPS_OS_8!M12</f>
        <v>10824</v>
      </c>
      <c r="O12" s="89">
        <f>'Pri Sec_outstanding_6'!F12+NPS_OS_8!N12</f>
        <v>27082</v>
      </c>
      <c r="P12" s="89">
        <v>2880</v>
      </c>
      <c r="Q12" s="89">
        <v>16133</v>
      </c>
    </row>
    <row r="13" spans="1:19" ht="14">
      <c r="A13" s="48">
        <v>8</v>
      </c>
      <c r="B13" s="49" t="s">
        <v>45</v>
      </c>
      <c r="C13" s="89">
        <v>153</v>
      </c>
      <c r="D13" s="89">
        <v>306</v>
      </c>
      <c r="E13" s="89">
        <v>28</v>
      </c>
      <c r="F13" s="89">
        <v>26</v>
      </c>
      <c r="G13" s="89">
        <v>202.21</v>
      </c>
      <c r="H13" s="89">
        <v>13</v>
      </c>
      <c r="I13" s="89">
        <v>36.83</v>
      </c>
      <c r="J13" s="89">
        <v>26</v>
      </c>
      <c r="K13" s="89">
        <v>70.44</v>
      </c>
      <c r="L13" s="89">
        <v>0</v>
      </c>
      <c r="M13" s="89">
        <v>0</v>
      </c>
      <c r="N13" s="89">
        <f>'Pri Sec_outstanding_6'!E13+NPS_OS_8!M13</f>
        <v>454</v>
      </c>
      <c r="O13" s="89">
        <f>'Pri Sec_outstanding_6'!F13+NPS_OS_8!N13</f>
        <v>1453.2</v>
      </c>
      <c r="P13" s="89">
        <v>160</v>
      </c>
      <c r="Q13" s="89">
        <v>437.71</v>
      </c>
    </row>
    <row r="14" spans="1:19" ht="14">
      <c r="A14" s="48">
        <v>9</v>
      </c>
      <c r="B14" s="49" t="s">
        <v>46</v>
      </c>
      <c r="C14" s="89">
        <v>192</v>
      </c>
      <c r="D14" s="89">
        <v>384</v>
      </c>
      <c r="E14" s="89">
        <v>42</v>
      </c>
      <c r="F14" s="89">
        <v>41</v>
      </c>
      <c r="G14" s="89">
        <v>172</v>
      </c>
      <c r="H14" s="89">
        <v>17</v>
      </c>
      <c r="I14" s="89">
        <v>76</v>
      </c>
      <c r="J14" s="89">
        <v>39</v>
      </c>
      <c r="K14" s="89">
        <v>102</v>
      </c>
      <c r="L14" s="89">
        <v>0</v>
      </c>
      <c r="M14" s="89">
        <v>0</v>
      </c>
      <c r="N14" s="89">
        <f>'Pri Sec_outstanding_6'!E14+NPS_OS_8!M14</f>
        <v>735</v>
      </c>
      <c r="O14" s="89">
        <f>'Pri Sec_outstanding_6'!F14+NPS_OS_8!N14</f>
        <v>1932</v>
      </c>
      <c r="P14" s="89">
        <v>261</v>
      </c>
      <c r="Q14" s="89">
        <v>623</v>
      </c>
    </row>
    <row r="15" spans="1:19" ht="14">
      <c r="A15" s="48">
        <v>10</v>
      </c>
      <c r="B15" s="49" t="s">
        <v>78</v>
      </c>
      <c r="C15" s="89">
        <v>252</v>
      </c>
      <c r="D15" s="89">
        <v>504</v>
      </c>
      <c r="E15" s="89">
        <v>0</v>
      </c>
      <c r="F15" s="89">
        <v>489</v>
      </c>
      <c r="G15" s="89">
        <v>3852</v>
      </c>
      <c r="H15" s="89">
        <v>128</v>
      </c>
      <c r="I15" s="89">
        <v>116</v>
      </c>
      <c r="J15" s="89">
        <v>288</v>
      </c>
      <c r="K15" s="89">
        <v>732</v>
      </c>
      <c r="L15" s="89">
        <v>0</v>
      </c>
      <c r="M15" s="89">
        <v>0</v>
      </c>
      <c r="N15" s="89">
        <f>'Pri Sec_outstanding_6'!E15+NPS_OS_8!M15</f>
        <v>596</v>
      </c>
      <c r="O15" s="89">
        <f>'Pri Sec_outstanding_6'!F15+NPS_OS_8!N15</f>
        <v>2155</v>
      </c>
      <c r="P15" s="89">
        <v>192</v>
      </c>
      <c r="Q15" s="89">
        <v>478</v>
      </c>
    </row>
    <row r="16" spans="1:19" ht="14">
      <c r="A16" s="48">
        <v>11</v>
      </c>
      <c r="B16" s="49" t="s">
        <v>59</v>
      </c>
      <c r="C16" s="89">
        <v>81</v>
      </c>
      <c r="D16" s="89">
        <v>162</v>
      </c>
      <c r="E16" s="89">
        <v>162</v>
      </c>
      <c r="F16" s="89">
        <v>37</v>
      </c>
      <c r="G16" s="89">
        <v>95</v>
      </c>
      <c r="H16" s="89">
        <v>19</v>
      </c>
      <c r="I16" s="89">
        <v>46</v>
      </c>
      <c r="J16" s="89">
        <v>19</v>
      </c>
      <c r="K16" s="89">
        <v>67</v>
      </c>
      <c r="L16" s="89">
        <v>0</v>
      </c>
      <c r="M16" s="89">
        <v>0</v>
      </c>
      <c r="N16" s="89">
        <f>'Pri Sec_outstanding_6'!E16+NPS_OS_8!M16</f>
        <v>245</v>
      </c>
      <c r="O16" s="89">
        <f>'Pri Sec_outstanding_6'!F16+NPS_OS_8!N16</f>
        <v>1118.9100000000001</v>
      </c>
      <c r="P16" s="89">
        <v>112</v>
      </c>
      <c r="Q16" s="89">
        <v>525.54</v>
      </c>
    </row>
    <row r="17" spans="1:17" ht="14">
      <c r="A17" s="48">
        <v>12</v>
      </c>
      <c r="B17" s="49" t="s">
        <v>60</v>
      </c>
      <c r="C17" s="89">
        <v>171</v>
      </c>
      <c r="D17" s="89">
        <v>342</v>
      </c>
      <c r="E17" s="89">
        <v>78</v>
      </c>
      <c r="F17" s="89">
        <v>71</v>
      </c>
      <c r="G17" s="89">
        <v>645</v>
      </c>
      <c r="H17" s="89">
        <v>29</v>
      </c>
      <c r="I17" s="89">
        <v>265</v>
      </c>
      <c r="J17" s="89">
        <v>71</v>
      </c>
      <c r="K17" s="89">
        <v>174.8</v>
      </c>
      <c r="L17" s="89">
        <v>0</v>
      </c>
      <c r="M17" s="89">
        <v>0</v>
      </c>
      <c r="N17" s="89">
        <f>'Pri Sec_outstanding_6'!E17+NPS_OS_8!M17</f>
        <v>336</v>
      </c>
      <c r="O17" s="89">
        <f>'Pri Sec_outstanding_6'!F17+NPS_OS_8!N17</f>
        <v>1037</v>
      </c>
      <c r="P17" s="89">
        <v>168</v>
      </c>
      <c r="Q17" s="89">
        <v>498</v>
      </c>
    </row>
    <row r="18" spans="1:17" ht="14">
      <c r="A18" s="48">
        <v>13</v>
      </c>
      <c r="B18" s="49" t="s">
        <v>189</v>
      </c>
      <c r="C18" s="89">
        <v>213</v>
      </c>
      <c r="D18" s="89">
        <v>426</v>
      </c>
      <c r="E18" s="89">
        <v>180</v>
      </c>
      <c r="F18" s="89">
        <v>180</v>
      </c>
      <c r="G18" s="89">
        <v>1281</v>
      </c>
      <c r="H18" s="89">
        <v>72</v>
      </c>
      <c r="I18" s="89">
        <v>509</v>
      </c>
      <c r="J18" s="89">
        <v>164</v>
      </c>
      <c r="K18" s="89">
        <v>1089</v>
      </c>
      <c r="L18" s="89">
        <v>0</v>
      </c>
      <c r="M18" s="89">
        <v>0</v>
      </c>
      <c r="N18" s="89">
        <f>'Pri Sec_outstanding_6'!E18+NPS_OS_8!M18</f>
        <v>1709</v>
      </c>
      <c r="O18" s="89">
        <f>'Pri Sec_outstanding_6'!F18+NPS_OS_8!N18</f>
        <v>4651</v>
      </c>
      <c r="P18" s="89">
        <v>526</v>
      </c>
      <c r="Q18" s="89">
        <v>1545</v>
      </c>
    </row>
    <row r="19" spans="1:17" ht="14">
      <c r="A19" s="48">
        <v>14</v>
      </c>
      <c r="B19" s="49" t="s">
        <v>190</v>
      </c>
      <c r="C19" s="89">
        <v>105</v>
      </c>
      <c r="D19" s="89">
        <v>210</v>
      </c>
      <c r="E19" s="89">
        <v>25</v>
      </c>
      <c r="F19" s="89">
        <v>21</v>
      </c>
      <c r="G19" s="89">
        <v>335</v>
      </c>
      <c r="H19" s="89">
        <v>9</v>
      </c>
      <c r="I19" s="89">
        <v>123</v>
      </c>
      <c r="J19" s="89">
        <v>21</v>
      </c>
      <c r="K19" s="89">
        <v>147</v>
      </c>
      <c r="L19" s="89">
        <v>0</v>
      </c>
      <c r="M19" s="89">
        <v>0</v>
      </c>
      <c r="N19" s="89">
        <f>'Pri Sec_outstanding_6'!E19+NPS_OS_8!M19</f>
        <v>190</v>
      </c>
      <c r="O19" s="89">
        <f>'Pri Sec_outstanding_6'!F19+NPS_OS_8!N19</f>
        <v>749</v>
      </c>
      <c r="P19" s="89">
        <v>69</v>
      </c>
      <c r="Q19" s="89">
        <v>306</v>
      </c>
    </row>
    <row r="20" spans="1:17" ht="14">
      <c r="A20" s="48">
        <v>15</v>
      </c>
      <c r="B20" s="49" t="s">
        <v>61</v>
      </c>
      <c r="C20" s="89">
        <v>840</v>
      </c>
      <c r="D20" s="89">
        <v>1680</v>
      </c>
      <c r="E20" s="89">
        <v>694</v>
      </c>
      <c r="F20" s="89">
        <v>690</v>
      </c>
      <c r="G20" s="89">
        <v>7430</v>
      </c>
      <c r="H20" s="89">
        <v>261</v>
      </c>
      <c r="I20" s="89">
        <v>2609</v>
      </c>
      <c r="J20" s="89">
        <v>606</v>
      </c>
      <c r="K20" s="89">
        <v>2170</v>
      </c>
      <c r="L20" s="89">
        <v>0</v>
      </c>
      <c r="M20" s="89">
        <v>0</v>
      </c>
      <c r="N20" s="89">
        <f>'Pri Sec_outstanding_6'!E20+NPS_OS_8!M20</f>
        <v>7514</v>
      </c>
      <c r="O20" s="89">
        <f>'Pri Sec_outstanding_6'!F20+NPS_OS_8!N20</f>
        <v>21320.35</v>
      </c>
      <c r="P20" s="89">
        <v>2718</v>
      </c>
      <c r="Q20" s="89">
        <v>7562</v>
      </c>
    </row>
    <row r="21" spans="1:17" ht="14">
      <c r="A21" s="48">
        <v>16</v>
      </c>
      <c r="B21" s="49" t="s">
        <v>67</v>
      </c>
      <c r="C21" s="89">
        <v>3274</v>
      </c>
      <c r="D21" s="89">
        <v>6591</v>
      </c>
      <c r="E21" s="89">
        <v>7451</v>
      </c>
      <c r="F21" s="89">
        <v>7236</v>
      </c>
      <c r="G21" s="89">
        <v>22638</v>
      </c>
      <c r="H21" s="89">
        <v>1056</v>
      </c>
      <c r="I21" s="89">
        <v>3291</v>
      </c>
      <c r="J21" s="89">
        <v>7236</v>
      </c>
      <c r="K21" s="89">
        <v>6055</v>
      </c>
      <c r="L21" s="89">
        <v>0</v>
      </c>
      <c r="M21" s="89">
        <v>0</v>
      </c>
      <c r="N21" s="89">
        <f>'Pri Sec_outstanding_6'!E21+NPS_OS_8!M21</f>
        <v>25079</v>
      </c>
      <c r="O21" s="89">
        <f>'Pri Sec_outstanding_6'!F21+NPS_OS_8!N21</f>
        <v>82276</v>
      </c>
      <c r="P21" s="89">
        <v>7851</v>
      </c>
      <c r="Q21" s="89">
        <v>25813</v>
      </c>
    </row>
    <row r="22" spans="1:17" ht="14">
      <c r="A22" s="48">
        <v>17</v>
      </c>
      <c r="B22" s="49" t="s">
        <v>62</v>
      </c>
      <c r="C22" s="89">
        <v>222</v>
      </c>
      <c r="D22" s="89">
        <v>444</v>
      </c>
      <c r="E22" s="89">
        <v>245</v>
      </c>
      <c r="F22" s="89">
        <v>225</v>
      </c>
      <c r="G22" s="89">
        <v>244</v>
      </c>
      <c r="H22" s="89">
        <v>79</v>
      </c>
      <c r="I22" s="89">
        <v>85</v>
      </c>
      <c r="J22" s="89">
        <v>225</v>
      </c>
      <c r="K22" s="89">
        <v>144</v>
      </c>
      <c r="L22" s="89">
        <v>0</v>
      </c>
      <c r="M22" s="89">
        <v>0</v>
      </c>
      <c r="N22" s="89">
        <f>'Pri Sec_outstanding_6'!E22+NPS_OS_8!M22</f>
        <v>999</v>
      </c>
      <c r="O22" s="89">
        <f>'Pri Sec_outstanding_6'!F22+NPS_OS_8!N22</f>
        <v>2317</v>
      </c>
      <c r="P22" s="89">
        <v>310</v>
      </c>
      <c r="Q22" s="89">
        <v>1088</v>
      </c>
    </row>
    <row r="23" spans="1:17" ht="14">
      <c r="A23" s="48">
        <v>18</v>
      </c>
      <c r="B23" s="49" t="s">
        <v>191</v>
      </c>
      <c r="C23" s="89">
        <v>447</v>
      </c>
      <c r="D23" s="89">
        <v>849</v>
      </c>
      <c r="E23" s="89">
        <v>81</v>
      </c>
      <c r="F23" s="89">
        <v>81</v>
      </c>
      <c r="G23" s="89">
        <v>107.91</v>
      </c>
      <c r="H23" s="89">
        <v>19</v>
      </c>
      <c r="I23" s="89">
        <v>24</v>
      </c>
      <c r="J23" s="89">
        <v>81</v>
      </c>
      <c r="K23" s="89">
        <v>92.31</v>
      </c>
      <c r="L23" s="89">
        <v>0</v>
      </c>
      <c r="M23" s="89">
        <v>0</v>
      </c>
      <c r="N23" s="89">
        <f>'Pri Sec_outstanding_6'!E23+NPS_OS_8!M23</f>
        <v>3303</v>
      </c>
      <c r="O23" s="89">
        <f>'Pri Sec_outstanding_6'!F23+NPS_OS_8!N23</f>
        <v>8326</v>
      </c>
      <c r="P23" s="89">
        <v>1076</v>
      </c>
      <c r="Q23" s="89">
        <v>2478.12</v>
      </c>
    </row>
    <row r="24" spans="1:17" ht="14">
      <c r="A24" s="48">
        <v>19</v>
      </c>
      <c r="B24" s="49" t="s">
        <v>63</v>
      </c>
      <c r="C24" s="89">
        <v>864</v>
      </c>
      <c r="D24" s="89">
        <v>1728</v>
      </c>
      <c r="E24" s="89">
        <v>1978</v>
      </c>
      <c r="F24" s="89">
        <v>1978</v>
      </c>
      <c r="G24" s="89">
        <v>2547</v>
      </c>
      <c r="H24" s="89">
        <v>761</v>
      </c>
      <c r="I24" s="89">
        <v>993</v>
      </c>
      <c r="J24" s="89">
        <v>1978</v>
      </c>
      <c r="K24" s="89">
        <v>2531</v>
      </c>
      <c r="L24" s="89">
        <v>0</v>
      </c>
      <c r="M24" s="89">
        <v>0</v>
      </c>
      <c r="N24" s="89">
        <f>'Pri Sec_outstanding_6'!E24+NPS_OS_8!M24</f>
        <v>3822</v>
      </c>
      <c r="O24" s="89">
        <f>'Pri Sec_outstanding_6'!F24+NPS_OS_8!N24</f>
        <v>11354</v>
      </c>
      <c r="P24" s="89">
        <v>1447</v>
      </c>
      <c r="Q24" s="89">
        <v>4917</v>
      </c>
    </row>
    <row r="25" spans="1:17" ht="14">
      <c r="A25" s="48">
        <v>20</v>
      </c>
      <c r="B25" s="49" t="s">
        <v>64</v>
      </c>
      <c r="C25" s="89">
        <v>42</v>
      </c>
      <c r="D25" s="89">
        <v>84</v>
      </c>
      <c r="E25" s="89">
        <v>16</v>
      </c>
      <c r="F25" s="89">
        <v>16</v>
      </c>
      <c r="G25" s="89">
        <v>129.38999999999999</v>
      </c>
      <c r="H25" s="89">
        <v>7</v>
      </c>
      <c r="I25" s="89">
        <v>57.83</v>
      </c>
      <c r="J25" s="89">
        <v>16</v>
      </c>
      <c r="K25" s="89">
        <v>68.27</v>
      </c>
      <c r="L25" s="89">
        <v>0</v>
      </c>
      <c r="M25" s="89">
        <v>0</v>
      </c>
      <c r="N25" s="89">
        <f>'Pri Sec_outstanding_6'!E25+NPS_OS_8!M25</f>
        <v>94</v>
      </c>
      <c r="O25" s="89">
        <f>'Pri Sec_outstanding_6'!F25+NPS_OS_8!N25</f>
        <v>301.72000000000003</v>
      </c>
      <c r="P25" s="89">
        <v>40</v>
      </c>
      <c r="Q25" s="89">
        <v>123</v>
      </c>
    </row>
    <row r="26" spans="1:17" ht="14">
      <c r="A26" s="48">
        <v>21</v>
      </c>
      <c r="B26" s="49" t="s">
        <v>47</v>
      </c>
      <c r="C26" s="89">
        <v>162</v>
      </c>
      <c r="D26" s="89">
        <v>324</v>
      </c>
      <c r="E26" s="89">
        <v>106</v>
      </c>
      <c r="F26" s="89">
        <v>106</v>
      </c>
      <c r="G26" s="89">
        <v>2576</v>
      </c>
      <c r="H26" s="89">
        <v>46</v>
      </c>
      <c r="I26" s="89">
        <v>1394</v>
      </c>
      <c r="J26" s="89">
        <v>106</v>
      </c>
      <c r="K26" s="89">
        <v>1071</v>
      </c>
      <c r="L26" s="89">
        <v>0</v>
      </c>
      <c r="M26" s="89">
        <v>0</v>
      </c>
      <c r="N26" s="89">
        <f>'Pri Sec_outstanding_6'!E26+NPS_OS_8!M26</f>
        <v>516</v>
      </c>
      <c r="O26" s="89">
        <f>'Pri Sec_outstanding_6'!F26+NPS_OS_8!N26</f>
        <v>1366.41</v>
      </c>
      <c r="P26" s="89">
        <v>210</v>
      </c>
      <c r="Q26" s="89">
        <v>611</v>
      </c>
    </row>
    <row r="27" spans="1:17" ht="14">
      <c r="A27" s="328"/>
      <c r="B27" s="152" t="s">
        <v>306</v>
      </c>
      <c r="C27" s="183">
        <f>SUM(C6:C26)</f>
        <v>11671</v>
      </c>
      <c r="D27" s="183">
        <f t="shared" ref="D27:M27" si="0">SUM(D6:D26)</f>
        <v>23340</v>
      </c>
      <c r="E27" s="183">
        <f t="shared" si="0"/>
        <v>16470</v>
      </c>
      <c r="F27" s="183">
        <f t="shared" si="0"/>
        <v>16287</v>
      </c>
      <c r="G27" s="183">
        <f t="shared" si="0"/>
        <v>63987.51</v>
      </c>
      <c r="H27" s="183">
        <f t="shared" si="0"/>
        <v>5134</v>
      </c>
      <c r="I27" s="183">
        <f t="shared" si="0"/>
        <v>19016.660000000003</v>
      </c>
      <c r="J27" s="183">
        <f t="shared" si="0"/>
        <v>15966</v>
      </c>
      <c r="K27" s="183">
        <f t="shared" si="0"/>
        <v>26558.82</v>
      </c>
      <c r="L27" s="183">
        <f t="shared" si="0"/>
        <v>8</v>
      </c>
      <c r="M27" s="183">
        <f t="shared" si="0"/>
        <v>51</v>
      </c>
      <c r="N27" s="183">
        <f t="shared" ref="N27" si="1">SUM(N6:N26)</f>
        <v>77469</v>
      </c>
      <c r="O27" s="183">
        <f t="shared" ref="O27" si="2">SUM(O6:O26)</f>
        <v>223123.33</v>
      </c>
      <c r="P27" s="183">
        <f t="shared" ref="P27" si="3">SUM(P6:P26)</f>
        <v>25563</v>
      </c>
      <c r="Q27" s="183">
        <f t="shared" ref="Q27" si="4">SUM(Q6:Q26)</f>
        <v>79776.37</v>
      </c>
    </row>
    <row r="28" spans="1:17" ht="14">
      <c r="A28" s="48">
        <v>22</v>
      </c>
      <c r="B28" s="49" t="s">
        <v>44</v>
      </c>
      <c r="C28" s="89">
        <v>249</v>
      </c>
      <c r="D28" s="89">
        <v>498</v>
      </c>
      <c r="E28" s="89">
        <v>702</v>
      </c>
      <c r="F28" s="89">
        <v>693</v>
      </c>
      <c r="G28" s="89">
        <v>3577.95</v>
      </c>
      <c r="H28" s="89">
        <v>228</v>
      </c>
      <c r="I28" s="89">
        <v>1263.1600000000001</v>
      </c>
      <c r="J28" s="89">
        <v>693</v>
      </c>
      <c r="K28" s="89">
        <v>2578</v>
      </c>
      <c r="L28" s="89">
        <v>0</v>
      </c>
      <c r="M28" s="89">
        <v>0</v>
      </c>
      <c r="N28" s="89">
        <f>'Pri Sec_outstanding_6'!E28+NPS_OS_8!M28</f>
        <v>697</v>
      </c>
      <c r="O28" s="89">
        <f>'Pri Sec_outstanding_6'!F28+NPS_OS_8!N28</f>
        <v>3658.7</v>
      </c>
      <c r="P28" s="89">
        <v>22</v>
      </c>
      <c r="Q28" s="89">
        <v>95.48</v>
      </c>
    </row>
    <row r="29" spans="1:17" ht="14">
      <c r="A29" s="48">
        <v>23</v>
      </c>
      <c r="B29" s="49" t="s">
        <v>192</v>
      </c>
      <c r="C29" s="89">
        <v>6</v>
      </c>
      <c r="D29" s="89">
        <v>12</v>
      </c>
      <c r="E29" s="89">
        <v>0</v>
      </c>
      <c r="F29" s="89">
        <v>0</v>
      </c>
      <c r="G29" s="89">
        <v>0</v>
      </c>
      <c r="H29" s="89">
        <v>0</v>
      </c>
      <c r="I29" s="89">
        <v>0</v>
      </c>
      <c r="J29" s="89">
        <v>0</v>
      </c>
      <c r="K29" s="89">
        <v>0</v>
      </c>
      <c r="L29" s="89">
        <v>0</v>
      </c>
      <c r="M29" s="89">
        <v>0</v>
      </c>
      <c r="N29" s="89">
        <f>'Pri Sec_outstanding_6'!E29+NPS_OS_8!M29</f>
        <v>0</v>
      </c>
      <c r="O29" s="89">
        <f>'Pri Sec_outstanding_6'!F29+NPS_OS_8!N29</f>
        <v>0</v>
      </c>
      <c r="P29" s="89">
        <v>0</v>
      </c>
      <c r="Q29" s="89">
        <v>0</v>
      </c>
    </row>
    <row r="30" spans="1:17" ht="14">
      <c r="A30" s="48">
        <v>24</v>
      </c>
      <c r="B30" s="49" t="s">
        <v>193</v>
      </c>
      <c r="C30" s="89">
        <v>0</v>
      </c>
      <c r="D30" s="89">
        <v>0</v>
      </c>
      <c r="E30" s="89">
        <v>0</v>
      </c>
      <c r="F30" s="89">
        <v>0</v>
      </c>
      <c r="G30" s="89">
        <v>0</v>
      </c>
      <c r="H30" s="89">
        <v>0</v>
      </c>
      <c r="I30" s="89">
        <v>0</v>
      </c>
      <c r="J30" s="89">
        <v>0</v>
      </c>
      <c r="K30" s="89">
        <v>0</v>
      </c>
      <c r="L30" s="89">
        <v>0</v>
      </c>
      <c r="M30" s="89">
        <v>0</v>
      </c>
      <c r="N30" s="89">
        <f>'Pri Sec_outstanding_6'!E30+NPS_OS_8!M30</f>
        <v>0</v>
      </c>
      <c r="O30" s="89">
        <f>'Pri Sec_outstanding_6'!F30+NPS_OS_8!N30</f>
        <v>0</v>
      </c>
      <c r="P30" s="89">
        <v>0</v>
      </c>
      <c r="Q30" s="89">
        <v>0</v>
      </c>
    </row>
    <row r="31" spans="1:17" ht="14">
      <c r="A31" s="48">
        <v>25</v>
      </c>
      <c r="B31" s="49" t="s">
        <v>48</v>
      </c>
      <c r="C31" s="89">
        <v>0</v>
      </c>
      <c r="D31" s="89">
        <v>0</v>
      </c>
      <c r="E31" s="89">
        <v>0</v>
      </c>
      <c r="F31" s="89">
        <v>0</v>
      </c>
      <c r="G31" s="89">
        <v>0</v>
      </c>
      <c r="H31" s="89">
        <v>0</v>
      </c>
      <c r="I31" s="89">
        <v>0</v>
      </c>
      <c r="J31" s="89">
        <v>0</v>
      </c>
      <c r="K31" s="89">
        <v>0</v>
      </c>
      <c r="L31" s="89">
        <v>0</v>
      </c>
      <c r="M31" s="89">
        <v>0</v>
      </c>
      <c r="N31" s="89">
        <f>'Pri Sec_outstanding_6'!E31+NPS_OS_8!M31</f>
        <v>4</v>
      </c>
      <c r="O31" s="89">
        <f>'Pri Sec_outstanding_6'!F31+NPS_OS_8!N31</f>
        <v>62.980000000000004</v>
      </c>
      <c r="P31" s="89">
        <v>0</v>
      </c>
      <c r="Q31" s="89">
        <v>0</v>
      </c>
    </row>
    <row r="32" spans="1:17" ht="14">
      <c r="A32" s="48">
        <v>26</v>
      </c>
      <c r="B32" s="49" t="s">
        <v>194</v>
      </c>
      <c r="C32" s="89">
        <v>18</v>
      </c>
      <c r="D32" s="89">
        <v>36</v>
      </c>
      <c r="E32" s="89">
        <v>1</v>
      </c>
      <c r="F32" s="89">
        <v>1</v>
      </c>
      <c r="G32" s="89">
        <v>2</v>
      </c>
      <c r="H32" s="89">
        <v>0</v>
      </c>
      <c r="I32" s="89">
        <v>0</v>
      </c>
      <c r="J32" s="89">
        <v>1</v>
      </c>
      <c r="K32" s="89">
        <v>2</v>
      </c>
      <c r="L32" s="89">
        <v>0</v>
      </c>
      <c r="M32" s="89">
        <v>0</v>
      </c>
      <c r="N32" s="89">
        <f>'Pri Sec_outstanding_6'!E32+NPS_OS_8!M32</f>
        <v>3</v>
      </c>
      <c r="O32" s="89">
        <f>'Pri Sec_outstanding_6'!F32+NPS_OS_8!N32</f>
        <v>14</v>
      </c>
      <c r="P32" s="89">
        <v>0</v>
      </c>
      <c r="Q32" s="89">
        <v>0</v>
      </c>
    </row>
    <row r="33" spans="1:17" ht="14">
      <c r="A33" s="48">
        <v>27</v>
      </c>
      <c r="B33" s="49" t="s">
        <v>195</v>
      </c>
      <c r="C33" s="89">
        <v>3</v>
      </c>
      <c r="D33" s="89">
        <v>6</v>
      </c>
      <c r="E33" s="89">
        <v>0</v>
      </c>
      <c r="F33" s="89">
        <v>0</v>
      </c>
      <c r="G33" s="89">
        <v>0</v>
      </c>
      <c r="H33" s="89">
        <v>0</v>
      </c>
      <c r="I33" s="89">
        <v>0</v>
      </c>
      <c r="J33" s="89">
        <v>0</v>
      </c>
      <c r="K33" s="89">
        <v>0</v>
      </c>
      <c r="L33" s="89">
        <v>0</v>
      </c>
      <c r="M33" s="89">
        <v>0</v>
      </c>
      <c r="N33" s="89">
        <f>'Pri Sec_outstanding_6'!E33+NPS_OS_8!M33</f>
        <v>0</v>
      </c>
      <c r="O33" s="89">
        <f>'Pri Sec_outstanding_6'!F33+NPS_OS_8!N33</f>
        <v>0</v>
      </c>
      <c r="P33" s="89">
        <v>0</v>
      </c>
      <c r="Q33" s="89">
        <v>0</v>
      </c>
    </row>
    <row r="34" spans="1:17" ht="14">
      <c r="A34" s="48">
        <v>28</v>
      </c>
      <c r="B34" s="49" t="s">
        <v>196</v>
      </c>
      <c r="C34" s="89">
        <v>15</v>
      </c>
      <c r="D34" s="89">
        <v>30</v>
      </c>
      <c r="E34" s="89">
        <v>7</v>
      </c>
      <c r="F34" s="89">
        <v>7</v>
      </c>
      <c r="G34" s="89">
        <v>58</v>
      </c>
      <c r="H34" s="89">
        <v>0</v>
      </c>
      <c r="I34" s="89">
        <v>0</v>
      </c>
      <c r="J34" s="89">
        <v>7</v>
      </c>
      <c r="K34" s="89">
        <v>31</v>
      </c>
      <c r="L34" s="89">
        <v>0</v>
      </c>
      <c r="M34" s="89">
        <v>0</v>
      </c>
      <c r="N34" s="89">
        <f>'Pri Sec_outstanding_6'!E34+NPS_OS_8!M34</f>
        <v>17</v>
      </c>
      <c r="O34" s="89">
        <f>'Pri Sec_outstanding_6'!F34+NPS_OS_8!N34</f>
        <v>52</v>
      </c>
      <c r="P34" s="89">
        <v>0</v>
      </c>
      <c r="Q34" s="89">
        <v>0</v>
      </c>
    </row>
    <row r="35" spans="1:17" ht="14">
      <c r="A35" s="48">
        <v>29</v>
      </c>
      <c r="B35" s="49" t="s">
        <v>68</v>
      </c>
      <c r="C35" s="89">
        <v>291</v>
      </c>
      <c r="D35" s="89">
        <v>582</v>
      </c>
      <c r="E35" s="89">
        <v>301</v>
      </c>
      <c r="F35" s="89">
        <v>301</v>
      </c>
      <c r="G35" s="89">
        <v>499.78</v>
      </c>
      <c r="H35" s="89">
        <v>85</v>
      </c>
      <c r="I35" s="89">
        <v>148.38</v>
      </c>
      <c r="J35" s="89">
        <v>301</v>
      </c>
      <c r="K35" s="89">
        <v>450</v>
      </c>
      <c r="L35" s="89">
        <v>0</v>
      </c>
      <c r="M35" s="89">
        <v>0</v>
      </c>
      <c r="N35" s="89">
        <f>'Pri Sec_outstanding_6'!E35+NPS_OS_8!M35</f>
        <v>1598</v>
      </c>
      <c r="O35" s="89">
        <f>'Pri Sec_outstanding_6'!F35+NPS_OS_8!N35</f>
        <v>3308.7000000000003</v>
      </c>
      <c r="P35" s="89">
        <v>500</v>
      </c>
      <c r="Q35" s="89">
        <v>1007.34</v>
      </c>
    </row>
    <row r="36" spans="1:17" ht="14">
      <c r="A36" s="48">
        <v>30</v>
      </c>
      <c r="B36" s="49" t="s">
        <v>69</v>
      </c>
      <c r="C36" s="89">
        <v>308</v>
      </c>
      <c r="D36" s="89">
        <v>616</v>
      </c>
      <c r="E36" s="89">
        <v>160</v>
      </c>
      <c r="F36" s="89">
        <v>160</v>
      </c>
      <c r="G36" s="89">
        <v>613</v>
      </c>
      <c r="H36" s="89">
        <v>67</v>
      </c>
      <c r="I36" s="89">
        <v>238</v>
      </c>
      <c r="J36" s="89">
        <v>160</v>
      </c>
      <c r="K36" s="89">
        <v>603</v>
      </c>
      <c r="L36" s="89">
        <v>0</v>
      </c>
      <c r="M36" s="89">
        <v>0</v>
      </c>
      <c r="N36" s="89">
        <f>'Pri Sec_outstanding_6'!E36+NPS_OS_8!M36</f>
        <v>191</v>
      </c>
      <c r="O36" s="89">
        <f>'Pri Sec_outstanding_6'!F36+NPS_OS_8!N36</f>
        <v>639</v>
      </c>
      <c r="P36" s="89">
        <v>83</v>
      </c>
      <c r="Q36" s="89">
        <v>297</v>
      </c>
    </row>
    <row r="37" spans="1:17" ht="14">
      <c r="A37" s="48">
        <v>31</v>
      </c>
      <c r="B37" s="49" t="s">
        <v>197</v>
      </c>
      <c r="C37" s="89">
        <v>0</v>
      </c>
      <c r="D37" s="89">
        <v>0</v>
      </c>
      <c r="E37" s="89">
        <v>0</v>
      </c>
      <c r="F37" s="89">
        <v>0</v>
      </c>
      <c r="G37" s="89">
        <v>0</v>
      </c>
      <c r="H37" s="89">
        <v>0</v>
      </c>
      <c r="I37" s="89">
        <v>0</v>
      </c>
      <c r="J37" s="89">
        <v>0</v>
      </c>
      <c r="K37" s="89">
        <v>0</v>
      </c>
      <c r="L37" s="89">
        <v>0</v>
      </c>
      <c r="M37" s="89">
        <v>0</v>
      </c>
      <c r="N37" s="89">
        <f>'Pri Sec_outstanding_6'!E37+NPS_OS_8!M37</f>
        <v>0</v>
      </c>
      <c r="O37" s="89">
        <f>'Pri Sec_outstanding_6'!F37+NPS_OS_8!N37</f>
        <v>0</v>
      </c>
      <c r="P37" s="89">
        <v>0</v>
      </c>
      <c r="Q37" s="89">
        <v>0</v>
      </c>
    </row>
    <row r="38" spans="1:17" ht="14">
      <c r="A38" s="48">
        <v>32</v>
      </c>
      <c r="B38" s="49" t="s">
        <v>198</v>
      </c>
      <c r="C38" s="89">
        <v>48</v>
      </c>
      <c r="D38" s="89">
        <v>96</v>
      </c>
      <c r="E38" s="89">
        <v>0</v>
      </c>
      <c r="F38" s="89">
        <v>0</v>
      </c>
      <c r="G38" s="89">
        <v>0</v>
      </c>
      <c r="H38" s="89">
        <v>0</v>
      </c>
      <c r="I38" s="89">
        <v>0</v>
      </c>
      <c r="J38" s="89">
        <v>0</v>
      </c>
      <c r="K38" s="89">
        <v>0</v>
      </c>
      <c r="L38" s="89">
        <v>0</v>
      </c>
      <c r="M38" s="89">
        <v>0</v>
      </c>
      <c r="N38" s="89">
        <f>'Pri Sec_outstanding_6'!E38+NPS_OS_8!M38</f>
        <v>0</v>
      </c>
      <c r="O38" s="89">
        <f>'Pri Sec_outstanding_6'!F38+NPS_OS_8!N38</f>
        <v>0</v>
      </c>
      <c r="P38" s="89">
        <v>0</v>
      </c>
      <c r="Q38" s="89">
        <v>0</v>
      </c>
    </row>
    <row r="39" spans="1:17" ht="14">
      <c r="A39" s="48">
        <v>33</v>
      </c>
      <c r="B39" s="49" t="s">
        <v>199</v>
      </c>
      <c r="C39" s="89">
        <v>6</v>
      </c>
      <c r="D39" s="89">
        <v>12</v>
      </c>
      <c r="E39" s="89">
        <v>0</v>
      </c>
      <c r="F39" s="89">
        <v>0</v>
      </c>
      <c r="G39" s="89">
        <v>0</v>
      </c>
      <c r="H39" s="89">
        <v>0</v>
      </c>
      <c r="I39" s="89">
        <v>0</v>
      </c>
      <c r="J39" s="89">
        <v>0</v>
      </c>
      <c r="K39" s="89">
        <v>0</v>
      </c>
      <c r="L39" s="89">
        <v>0</v>
      </c>
      <c r="M39" s="89">
        <v>0</v>
      </c>
      <c r="N39" s="89">
        <f>'Pri Sec_outstanding_6'!E39+NPS_OS_8!M39</f>
        <v>28</v>
      </c>
      <c r="O39" s="89">
        <f>'Pri Sec_outstanding_6'!F39+NPS_OS_8!N39</f>
        <v>256</v>
      </c>
      <c r="P39" s="89">
        <v>0</v>
      </c>
      <c r="Q39" s="89">
        <v>0</v>
      </c>
    </row>
    <row r="40" spans="1:17" ht="14">
      <c r="A40" s="48">
        <v>34</v>
      </c>
      <c r="B40" s="49" t="s">
        <v>200</v>
      </c>
      <c r="C40" s="89">
        <v>18</v>
      </c>
      <c r="D40" s="89">
        <v>36</v>
      </c>
      <c r="E40" s="89">
        <v>0</v>
      </c>
      <c r="F40" s="89">
        <v>0</v>
      </c>
      <c r="G40" s="89">
        <v>0</v>
      </c>
      <c r="H40" s="89">
        <v>0</v>
      </c>
      <c r="I40" s="89">
        <v>0</v>
      </c>
      <c r="J40" s="89">
        <v>0</v>
      </c>
      <c r="K40" s="89">
        <v>0</v>
      </c>
      <c r="L40" s="89">
        <v>0</v>
      </c>
      <c r="M40" s="89">
        <v>0</v>
      </c>
      <c r="N40" s="89">
        <f>'Pri Sec_outstanding_6'!E40+NPS_OS_8!M40</f>
        <v>8</v>
      </c>
      <c r="O40" s="89">
        <f>'Pri Sec_outstanding_6'!F40+NPS_OS_8!N40</f>
        <v>22.73</v>
      </c>
      <c r="P40" s="89">
        <v>0</v>
      </c>
      <c r="Q40" s="89">
        <v>0</v>
      </c>
    </row>
    <row r="41" spans="1:17" ht="14">
      <c r="A41" s="48">
        <v>35</v>
      </c>
      <c r="B41" s="49" t="s">
        <v>201</v>
      </c>
      <c r="C41" s="89">
        <v>9</v>
      </c>
      <c r="D41" s="89">
        <v>18</v>
      </c>
      <c r="E41" s="89">
        <v>0</v>
      </c>
      <c r="F41" s="89">
        <v>0</v>
      </c>
      <c r="G41" s="89">
        <v>0</v>
      </c>
      <c r="H41" s="89">
        <v>0</v>
      </c>
      <c r="I41" s="89">
        <v>0</v>
      </c>
      <c r="J41" s="89">
        <v>0</v>
      </c>
      <c r="K41" s="89">
        <v>0</v>
      </c>
      <c r="L41" s="89">
        <v>0</v>
      </c>
      <c r="M41" s="89">
        <v>0</v>
      </c>
      <c r="N41" s="89">
        <f>'Pri Sec_outstanding_6'!E41+NPS_OS_8!M41</f>
        <v>228</v>
      </c>
      <c r="O41" s="89">
        <f>'Pri Sec_outstanding_6'!F41+NPS_OS_8!N41</f>
        <v>1217</v>
      </c>
      <c r="P41" s="89">
        <v>0</v>
      </c>
      <c r="Q41" s="89">
        <v>0</v>
      </c>
    </row>
    <row r="42" spans="1:17" ht="14">
      <c r="A42" s="48">
        <v>36</v>
      </c>
      <c r="B42" s="49" t="s">
        <v>70</v>
      </c>
      <c r="C42" s="89">
        <v>45</v>
      </c>
      <c r="D42" s="89">
        <v>90</v>
      </c>
      <c r="E42" s="89">
        <v>0</v>
      </c>
      <c r="F42" s="89">
        <v>0</v>
      </c>
      <c r="G42" s="89">
        <v>0</v>
      </c>
      <c r="H42" s="89">
        <v>0</v>
      </c>
      <c r="I42" s="89">
        <v>0</v>
      </c>
      <c r="J42" s="89">
        <v>0</v>
      </c>
      <c r="K42" s="89">
        <v>0</v>
      </c>
      <c r="L42" s="89">
        <v>0</v>
      </c>
      <c r="M42" s="89">
        <v>0</v>
      </c>
      <c r="N42" s="89">
        <f>'Pri Sec_outstanding_6'!E42+NPS_OS_8!M42</f>
        <v>12</v>
      </c>
      <c r="O42" s="89">
        <f>'Pri Sec_outstanding_6'!F42+NPS_OS_8!N42</f>
        <v>94.67</v>
      </c>
      <c r="P42" s="89">
        <v>0</v>
      </c>
      <c r="Q42" s="89">
        <v>0</v>
      </c>
    </row>
    <row r="43" spans="1:17" ht="14">
      <c r="A43" s="48">
        <v>37</v>
      </c>
      <c r="B43" s="49" t="s">
        <v>202</v>
      </c>
      <c r="C43" s="89">
        <v>3</v>
      </c>
      <c r="D43" s="89">
        <v>6</v>
      </c>
      <c r="E43" s="89">
        <v>0</v>
      </c>
      <c r="F43" s="89">
        <v>0</v>
      </c>
      <c r="G43" s="89">
        <v>0</v>
      </c>
      <c r="H43" s="89">
        <v>0</v>
      </c>
      <c r="I43" s="89">
        <v>0</v>
      </c>
      <c r="J43" s="89">
        <v>0</v>
      </c>
      <c r="K43" s="89">
        <v>0</v>
      </c>
      <c r="L43" s="89">
        <v>0</v>
      </c>
      <c r="M43" s="89">
        <v>0</v>
      </c>
      <c r="N43" s="89">
        <f>'Pri Sec_outstanding_6'!E43+NPS_OS_8!M43</f>
        <v>0</v>
      </c>
      <c r="O43" s="89">
        <f>'Pri Sec_outstanding_6'!F43+NPS_OS_8!N43</f>
        <v>0</v>
      </c>
      <c r="P43" s="89">
        <v>0</v>
      </c>
      <c r="Q43" s="89">
        <v>0</v>
      </c>
    </row>
    <row r="44" spans="1:17" ht="14">
      <c r="A44" s="48">
        <v>38</v>
      </c>
      <c r="B44" s="49" t="s">
        <v>203</v>
      </c>
      <c r="C44" s="89">
        <v>39</v>
      </c>
      <c r="D44" s="89">
        <v>78</v>
      </c>
      <c r="E44" s="89">
        <v>262</v>
      </c>
      <c r="F44" s="89">
        <v>261</v>
      </c>
      <c r="G44" s="89">
        <v>61</v>
      </c>
      <c r="H44" s="89">
        <v>258</v>
      </c>
      <c r="I44" s="89">
        <v>60</v>
      </c>
      <c r="J44" s="89">
        <v>261</v>
      </c>
      <c r="K44" s="89">
        <v>58</v>
      </c>
      <c r="L44" s="89">
        <v>0</v>
      </c>
      <c r="M44" s="89">
        <v>0</v>
      </c>
      <c r="N44" s="89">
        <f>'Pri Sec_outstanding_6'!E44+NPS_OS_8!M44</f>
        <v>455</v>
      </c>
      <c r="O44" s="89">
        <f>'Pri Sec_outstanding_6'!F44+NPS_OS_8!N44</f>
        <v>68</v>
      </c>
      <c r="P44" s="89">
        <v>155</v>
      </c>
      <c r="Q44" s="89">
        <v>32</v>
      </c>
    </row>
    <row r="45" spans="1:17" ht="14">
      <c r="A45" s="48">
        <v>39</v>
      </c>
      <c r="B45" s="49" t="s">
        <v>204</v>
      </c>
      <c r="C45" s="89">
        <v>6</v>
      </c>
      <c r="D45" s="89">
        <v>12</v>
      </c>
      <c r="E45" s="89">
        <v>3</v>
      </c>
      <c r="F45" s="89">
        <v>3</v>
      </c>
      <c r="G45" s="89">
        <v>10</v>
      </c>
      <c r="H45" s="89">
        <v>0</v>
      </c>
      <c r="I45" s="89">
        <v>0</v>
      </c>
      <c r="J45" s="89">
        <v>1</v>
      </c>
      <c r="K45" s="89">
        <v>3</v>
      </c>
      <c r="L45" s="89">
        <v>0</v>
      </c>
      <c r="M45" s="89">
        <v>0</v>
      </c>
      <c r="N45" s="89">
        <f>'Pri Sec_outstanding_6'!E45+NPS_OS_8!M45</f>
        <v>7</v>
      </c>
      <c r="O45" s="89">
        <f>'Pri Sec_outstanding_6'!F45+NPS_OS_8!N45</f>
        <v>43</v>
      </c>
      <c r="P45" s="89">
        <v>0</v>
      </c>
      <c r="Q45" s="89">
        <v>0</v>
      </c>
    </row>
    <row r="46" spans="1:17" ht="14">
      <c r="A46" s="48">
        <v>40</v>
      </c>
      <c r="B46" s="49" t="s">
        <v>74</v>
      </c>
      <c r="C46" s="89">
        <v>6</v>
      </c>
      <c r="D46" s="89">
        <v>12</v>
      </c>
      <c r="E46" s="89">
        <v>0</v>
      </c>
      <c r="F46" s="89">
        <v>0</v>
      </c>
      <c r="G46" s="89">
        <v>0</v>
      </c>
      <c r="H46" s="89">
        <v>0</v>
      </c>
      <c r="I46" s="89">
        <v>0</v>
      </c>
      <c r="J46" s="89">
        <v>0</v>
      </c>
      <c r="K46" s="89">
        <v>0</v>
      </c>
      <c r="L46" s="89">
        <v>0</v>
      </c>
      <c r="M46" s="89">
        <v>0</v>
      </c>
      <c r="N46" s="89">
        <f>'Pri Sec_outstanding_6'!E46+NPS_OS_8!M46</f>
        <v>0</v>
      </c>
      <c r="O46" s="89">
        <f>'Pri Sec_outstanding_6'!F46+NPS_OS_8!N46</f>
        <v>0</v>
      </c>
      <c r="P46" s="89">
        <v>0</v>
      </c>
      <c r="Q46" s="89">
        <v>0</v>
      </c>
    </row>
    <row r="47" spans="1:17" ht="14">
      <c r="A47" s="48">
        <v>41</v>
      </c>
      <c r="B47" s="49" t="s">
        <v>205</v>
      </c>
      <c r="C47" s="89">
        <v>6</v>
      </c>
      <c r="D47" s="89">
        <v>12</v>
      </c>
      <c r="E47" s="89">
        <v>0</v>
      </c>
      <c r="F47" s="89">
        <v>0</v>
      </c>
      <c r="G47" s="89">
        <v>0</v>
      </c>
      <c r="H47" s="89">
        <v>0</v>
      </c>
      <c r="I47" s="89">
        <v>0</v>
      </c>
      <c r="J47" s="89">
        <v>0</v>
      </c>
      <c r="K47" s="89">
        <v>0</v>
      </c>
      <c r="L47" s="89">
        <v>0</v>
      </c>
      <c r="M47" s="89">
        <v>0</v>
      </c>
      <c r="N47" s="89">
        <f>'Pri Sec_outstanding_6'!E47+NPS_OS_8!M47</f>
        <v>1</v>
      </c>
      <c r="O47" s="89">
        <f>'Pri Sec_outstanding_6'!F47+NPS_OS_8!N47</f>
        <v>2.27</v>
      </c>
      <c r="P47" s="89">
        <v>0</v>
      </c>
      <c r="Q47" s="89">
        <v>0</v>
      </c>
    </row>
    <row r="48" spans="1:17" ht="14">
      <c r="A48" s="48">
        <v>42</v>
      </c>
      <c r="B48" s="49" t="s">
        <v>73</v>
      </c>
      <c r="C48" s="89">
        <v>33</v>
      </c>
      <c r="D48" s="89">
        <v>66</v>
      </c>
      <c r="E48" s="89">
        <v>0</v>
      </c>
      <c r="F48" s="89">
        <v>0</v>
      </c>
      <c r="G48" s="89">
        <v>0</v>
      </c>
      <c r="H48" s="89">
        <v>0</v>
      </c>
      <c r="I48" s="89">
        <v>0</v>
      </c>
      <c r="J48" s="89">
        <v>0</v>
      </c>
      <c r="K48" s="89">
        <v>0</v>
      </c>
      <c r="L48" s="89">
        <v>0</v>
      </c>
      <c r="M48" s="89">
        <v>0</v>
      </c>
      <c r="N48" s="89">
        <f>'Pri Sec_outstanding_6'!E48+NPS_OS_8!M48</f>
        <v>0</v>
      </c>
      <c r="O48" s="89">
        <f>'Pri Sec_outstanding_6'!F48+NPS_OS_8!N48</f>
        <v>0</v>
      </c>
      <c r="P48" s="89">
        <v>0</v>
      </c>
      <c r="Q48" s="89">
        <v>0</v>
      </c>
    </row>
    <row r="49" spans="1:17" ht="14">
      <c r="A49" s="328"/>
      <c r="B49" s="152" t="s">
        <v>297</v>
      </c>
      <c r="C49" s="183">
        <f>SUM(C28:C48)</f>
        <v>1109</v>
      </c>
      <c r="D49" s="183">
        <f t="shared" ref="D49:M49" si="5">SUM(D28:D48)</f>
        <v>2218</v>
      </c>
      <c r="E49" s="183">
        <f t="shared" si="5"/>
        <v>1436</v>
      </c>
      <c r="F49" s="183">
        <f t="shared" si="5"/>
        <v>1426</v>
      </c>
      <c r="G49" s="183">
        <f t="shared" si="5"/>
        <v>4821.7299999999996</v>
      </c>
      <c r="H49" s="183">
        <f t="shared" si="5"/>
        <v>638</v>
      </c>
      <c r="I49" s="183">
        <f t="shared" si="5"/>
        <v>1709.54</v>
      </c>
      <c r="J49" s="183">
        <f t="shared" si="5"/>
        <v>1424</v>
      </c>
      <c r="K49" s="183">
        <f t="shared" si="5"/>
        <v>3725</v>
      </c>
      <c r="L49" s="183">
        <f t="shared" si="5"/>
        <v>0</v>
      </c>
      <c r="M49" s="183">
        <f t="shared" si="5"/>
        <v>0</v>
      </c>
      <c r="N49" s="183">
        <f t="shared" ref="N49" si="6">SUM(N28:N48)</f>
        <v>3249</v>
      </c>
      <c r="O49" s="183">
        <f t="shared" ref="O49" si="7">SUM(O28:O48)</f>
        <v>9439.0500000000011</v>
      </c>
      <c r="P49" s="183">
        <f t="shared" ref="P49" si="8">SUM(P28:P48)</f>
        <v>760</v>
      </c>
      <c r="Q49" s="183">
        <f t="shared" ref="Q49" si="9">SUM(Q28:Q48)</f>
        <v>1431.82</v>
      </c>
    </row>
    <row r="50" spans="1:17" ht="14">
      <c r="A50" s="48">
        <v>43</v>
      </c>
      <c r="B50" s="49" t="s">
        <v>43</v>
      </c>
      <c r="C50" s="89">
        <v>810</v>
      </c>
      <c r="D50" s="89">
        <v>1622</v>
      </c>
      <c r="E50" s="89">
        <v>72</v>
      </c>
      <c r="F50" s="89">
        <v>70</v>
      </c>
      <c r="G50" s="89">
        <v>380.42</v>
      </c>
      <c r="H50" s="89">
        <v>26</v>
      </c>
      <c r="I50" s="89">
        <v>134.57</v>
      </c>
      <c r="J50" s="89">
        <v>70</v>
      </c>
      <c r="K50" s="89">
        <v>258</v>
      </c>
      <c r="L50" s="89">
        <v>0</v>
      </c>
      <c r="M50" s="89">
        <v>0</v>
      </c>
      <c r="N50" s="89">
        <f>'Pri Sec_outstanding_6'!E50+NPS_OS_8!M50</f>
        <v>1140</v>
      </c>
      <c r="O50" s="89">
        <f>'Pri Sec_outstanding_6'!F50+NPS_OS_8!N50</f>
        <v>2795.58</v>
      </c>
      <c r="P50" s="89">
        <v>356</v>
      </c>
      <c r="Q50" s="89">
        <v>888.44</v>
      </c>
    </row>
    <row r="51" spans="1:17" ht="14">
      <c r="A51" s="48">
        <v>44</v>
      </c>
      <c r="B51" s="49" t="s">
        <v>206</v>
      </c>
      <c r="C51" s="89">
        <v>783</v>
      </c>
      <c r="D51" s="89">
        <v>1566</v>
      </c>
      <c r="E51" s="89">
        <v>44</v>
      </c>
      <c r="F51" s="89">
        <v>43</v>
      </c>
      <c r="G51" s="89">
        <v>143</v>
      </c>
      <c r="H51" s="89">
        <v>20</v>
      </c>
      <c r="I51" s="89">
        <v>30</v>
      </c>
      <c r="J51" s="89">
        <v>41</v>
      </c>
      <c r="K51" s="89">
        <v>82</v>
      </c>
      <c r="L51" s="89">
        <v>0</v>
      </c>
      <c r="M51" s="89">
        <v>0</v>
      </c>
      <c r="N51" s="89">
        <f>'Pri Sec_outstanding_6'!E51+NPS_OS_8!M51</f>
        <v>590</v>
      </c>
      <c r="O51" s="89">
        <f>'Pri Sec_outstanding_6'!F51+NPS_OS_8!N51</f>
        <v>1146</v>
      </c>
      <c r="P51" s="89">
        <v>185</v>
      </c>
      <c r="Q51" s="89">
        <v>391</v>
      </c>
    </row>
    <row r="52" spans="1:17" ht="14">
      <c r="A52" s="48">
        <v>45</v>
      </c>
      <c r="B52" s="49" t="s">
        <v>49</v>
      </c>
      <c r="C52" s="89">
        <v>621</v>
      </c>
      <c r="D52" s="89">
        <v>1242</v>
      </c>
      <c r="E52" s="89">
        <v>217</v>
      </c>
      <c r="F52" s="89">
        <v>217</v>
      </c>
      <c r="G52" s="89">
        <v>824.12</v>
      </c>
      <c r="H52" s="89">
        <v>87</v>
      </c>
      <c r="I52" s="89">
        <v>349.29</v>
      </c>
      <c r="J52" s="89">
        <v>214</v>
      </c>
      <c r="K52" s="89">
        <v>278.89</v>
      </c>
      <c r="L52" s="89">
        <v>0</v>
      </c>
      <c r="M52" s="89">
        <v>0</v>
      </c>
      <c r="N52" s="89">
        <f>'Pri Sec_outstanding_6'!E52+NPS_OS_8!M52</f>
        <v>2187</v>
      </c>
      <c r="O52" s="89">
        <f>'Pri Sec_outstanding_6'!F52+NPS_OS_8!N52</f>
        <v>4664.0600000000004</v>
      </c>
      <c r="P52" s="89">
        <v>663</v>
      </c>
      <c r="Q52" s="89">
        <v>1398.04</v>
      </c>
    </row>
    <row r="53" spans="1:17" ht="14">
      <c r="A53" s="328"/>
      <c r="B53" s="152" t="s">
        <v>307</v>
      </c>
      <c r="C53" s="183">
        <f>SUM(C50:C52)</f>
        <v>2214</v>
      </c>
      <c r="D53" s="183">
        <f t="shared" ref="D53:M53" si="10">SUM(D50:D52)</f>
        <v>4430</v>
      </c>
      <c r="E53" s="183">
        <f t="shared" si="10"/>
        <v>333</v>
      </c>
      <c r="F53" s="183">
        <f t="shared" si="10"/>
        <v>330</v>
      </c>
      <c r="G53" s="183">
        <f t="shared" si="10"/>
        <v>1347.54</v>
      </c>
      <c r="H53" s="183">
        <f t="shared" si="10"/>
        <v>133</v>
      </c>
      <c r="I53" s="183">
        <f t="shared" si="10"/>
        <v>513.86</v>
      </c>
      <c r="J53" s="183">
        <f t="shared" si="10"/>
        <v>325</v>
      </c>
      <c r="K53" s="183">
        <f t="shared" si="10"/>
        <v>618.89</v>
      </c>
      <c r="L53" s="183">
        <f t="shared" si="10"/>
        <v>0</v>
      </c>
      <c r="M53" s="183">
        <f t="shared" si="10"/>
        <v>0</v>
      </c>
      <c r="N53" s="183">
        <f t="shared" ref="N53" si="11">SUM(N50:N52)</f>
        <v>3917</v>
      </c>
      <c r="O53" s="183">
        <f t="shared" ref="O53" si="12">SUM(O50:O52)</f>
        <v>8605.64</v>
      </c>
      <c r="P53" s="183">
        <f t="shared" ref="P53" si="13">SUM(P50:P52)</f>
        <v>1204</v>
      </c>
      <c r="Q53" s="183">
        <f t="shared" ref="Q53" si="14">SUM(Q50:Q52)</f>
        <v>2677.48</v>
      </c>
    </row>
    <row r="54" spans="1:17" ht="14">
      <c r="A54" s="48">
        <v>46</v>
      </c>
      <c r="B54" s="49" t="s">
        <v>298</v>
      </c>
      <c r="C54" s="89">
        <v>3</v>
      </c>
      <c r="D54" s="89">
        <v>6</v>
      </c>
      <c r="E54" s="89">
        <v>0</v>
      </c>
      <c r="F54" s="89"/>
      <c r="G54" s="89"/>
      <c r="H54" s="89"/>
      <c r="I54" s="89"/>
      <c r="J54" s="89"/>
      <c r="K54" s="89"/>
      <c r="L54" s="89"/>
      <c r="M54" s="89"/>
      <c r="N54" s="89">
        <f>'Pri Sec_outstanding_6'!E54+NPS_OS_8!M54</f>
        <v>0</v>
      </c>
      <c r="O54" s="89">
        <f>'Pri Sec_outstanding_6'!F54+NPS_OS_8!N54</f>
        <v>0</v>
      </c>
      <c r="P54" s="89">
        <v>0</v>
      </c>
      <c r="Q54" s="89">
        <v>0</v>
      </c>
    </row>
    <row r="55" spans="1:17" ht="14">
      <c r="A55" s="48">
        <v>47</v>
      </c>
      <c r="B55" s="49" t="s">
        <v>231</v>
      </c>
      <c r="C55" s="89">
        <v>0</v>
      </c>
      <c r="D55" s="89">
        <v>0</v>
      </c>
      <c r="E55" s="89">
        <v>0</v>
      </c>
      <c r="F55" s="89"/>
      <c r="G55" s="89"/>
      <c r="H55" s="89"/>
      <c r="I55" s="89"/>
      <c r="J55" s="89"/>
      <c r="K55" s="89"/>
      <c r="L55" s="89"/>
      <c r="M55" s="89"/>
      <c r="N55" s="89">
        <f>'Pri Sec_outstanding_6'!E55+NPS_OS_8!M55</f>
        <v>0</v>
      </c>
      <c r="O55" s="89">
        <f>'Pri Sec_outstanding_6'!F55+NPS_OS_8!N55</f>
        <v>289</v>
      </c>
      <c r="P55" s="89">
        <v>0</v>
      </c>
      <c r="Q55" s="89">
        <v>0</v>
      </c>
    </row>
    <row r="56" spans="1:17" ht="14">
      <c r="A56" s="48">
        <v>48</v>
      </c>
      <c r="B56" s="49" t="s">
        <v>299</v>
      </c>
      <c r="C56" s="89">
        <v>0</v>
      </c>
      <c r="D56" s="89">
        <v>0</v>
      </c>
      <c r="E56" s="89">
        <v>0</v>
      </c>
      <c r="F56" s="89"/>
      <c r="G56" s="89"/>
      <c r="H56" s="89"/>
      <c r="I56" s="89"/>
      <c r="J56" s="89"/>
      <c r="K56" s="89"/>
      <c r="L56" s="89"/>
      <c r="M56" s="89"/>
      <c r="N56" s="89">
        <f>'Pri Sec_outstanding_6'!E56+NPS_OS_8!M56</f>
        <v>0</v>
      </c>
      <c r="O56" s="89">
        <f>'Pri Sec_outstanding_6'!F56+NPS_OS_8!N56</f>
        <v>0</v>
      </c>
      <c r="P56" s="89">
        <v>0</v>
      </c>
      <c r="Q56" s="89">
        <v>0</v>
      </c>
    </row>
    <row r="57" spans="1:17" ht="14">
      <c r="A57" s="48">
        <v>49</v>
      </c>
      <c r="B57" s="49" t="s">
        <v>305</v>
      </c>
      <c r="C57" s="89">
        <v>3</v>
      </c>
      <c r="D57" s="89">
        <v>6</v>
      </c>
      <c r="E57" s="89">
        <v>0</v>
      </c>
      <c r="F57" s="89"/>
      <c r="G57" s="89"/>
      <c r="H57" s="89"/>
      <c r="I57" s="89"/>
      <c r="J57" s="89"/>
      <c r="K57" s="89"/>
      <c r="L57" s="89"/>
      <c r="M57" s="89"/>
      <c r="N57" s="89">
        <f>'Pri Sec_outstanding_6'!E57+NPS_OS_8!M57</f>
        <v>0</v>
      </c>
      <c r="O57" s="89">
        <f>'Pri Sec_outstanding_6'!F57+NPS_OS_8!N57</f>
        <v>0</v>
      </c>
      <c r="P57" s="89">
        <v>0</v>
      </c>
      <c r="Q57" s="89">
        <v>0</v>
      </c>
    </row>
    <row r="58" spans="1:17" ht="14">
      <c r="A58" s="328"/>
      <c r="B58" s="152" t="s">
        <v>300</v>
      </c>
      <c r="C58" s="183">
        <f>SUM(C54:C57)</f>
        <v>6</v>
      </c>
      <c r="D58" s="183">
        <f t="shared" ref="D58:M58" si="15">SUM(D54:D57)</f>
        <v>12</v>
      </c>
      <c r="E58" s="183">
        <f t="shared" si="15"/>
        <v>0</v>
      </c>
      <c r="F58" s="183">
        <f t="shared" si="15"/>
        <v>0</v>
      </c>
      <c r="G58" s="183">
        <f t="shared" si="15"/>
        <v>0</v>
      </c>
      <c r="H58" s="183">
        <f t="shared" si="15"/>
        <v>0</v>
      </c>
      <c r="I58" s="183">
        <f t="shared" si="15"/>
        <v>0</v>
      </c>
      <c r="J58" s="183">
        <f t="shared" si="15"/>
        <v>0</v>
      </c>
      <c r="K58" s="183">
        <f t="shared" si="15"/>
        <v>0</v>
      </c>
      <c r="L58" s="183">
        <f t="shared" si="15"/>
        <v>0</v>
      </c>
      <c r="M58" s="183">
        <f t="shared" si="15"/>
        <v>0</v>
      </c>
      <c r="N58" s="183">
        <f t="shared" ref="N58:Q58" si="16">SUM(N54:N57)</f>
        <v>0</v>
      </c>
      <c r="O58" s="183">
        <f t="shared" si="16"/>
        <v>289</v>
      </c>
      <c r="P58" s="183">
        <f t="shared" si="16"/>
        <v>0</v>
      </c>
      <c r="Q58" s="183">
        <f t="shared" si="16"/>
        <v>0</v>
      </c>
    </row>
    <row r="59" spans="1:17" ht="14">
      <c r="A59" s="328"/>
      <c r="B59" s="152" t="s">
        <v>232</v>
      </c>
      <c r="C59" s="183">
        <f>C58+C53+C49+C27</f>
        <v>15000</v>
      </c>
      <c r="D59" s="183">
        <f t="shared" ref="D59:M59" si="17">D58+D53+D49+D27</f>
        <v>30000</v>
      </c>
      <c r="E59" s="183">
        <f t="shared" si="17"/>
        <v>18239</v>
      </c>
      <c r="F59" s="183">
        <f t="shared" si="17"/>
        <v>18043</v>
      </c>
      <c r="G59" s="183">
        <f t="shared" si="17"/>
        <v>70156.78</v>
      </c>
      <c r="H59" s="183">
        <f t="shared" si="17"/>
        <v>5905</v>
      </c>
      <c r="I59" s="183">
        <f t="shared" si="17"/>
        <v>21240.060000000005</v>
      </c>
      <c r="J59" s="183">
        <f t="shared" si="17"/>
        <v>17715</v>
      </c>
      <c r="K59" s="183">
        <f t="shared" si="17"/>
        <v>30902.71</v>
      </c>
      <c r="L59" s="183">
        <f t="shared" si="17"/>
        <v>8</v>
      </c>
      <c r="M59" s="183">
        <f t="shared" si="17"/>
        <v>51</v>
      </c>
      <c r="N59" s="183">
        <f t="shared" ref="N59:Q59" si="18">N58+N53+N49+N27</f>
        <v>84635</v>
      </c>
      <c r="O59" s="183">
        <f t="shared" si="18"/>
        <v>241457.02</v>
      </c>
      <c r="P59" s="183">
        <f t="shared" si="18"/>
        <v>27527</v>
      </c>
      <c r="Q59" s="183">
        <f t="shared" si="18"/>
        <v>83885.67</v>
      </c>
    </row>
    <row r="60" spans="1:17" ht="25.5" customHeight="1">
      <c r="H60" s="515" t="s">
        <v>1232</v>
      </c>
      <c r="I60" s="515"/>
    </row>
    <row r="61" spans="1:17" ht="25.5" customHeight="1">
      <c r="H61" s="493"/>
      <c r="I61" s="493"/>
    </row>
  </sheetData>
  <autoFilter ref="A5:Q6"/>
  <mergeCells count="18">
    <mergeCell ref="P4:Q4"/>
    <mergeCell ref="F3:G3"/>
    <mergeCell ref="H3:I3"/>
    <mergeCell ref="J3:K3"/>
    <mergeCell ref="L3:M3"/>
    <mergeCell ref="F4:G4"/>
    <mergeCell ref="H4:I4"/>
    <mergeCell ref="A1:Q1"/>
    <mergeCell ref="B2:C2"/>
    <mergeCell ref="N2:O2"/>
    <mergeCell ref="P3:Q3"/>
    <mergeCell ref="C3:D3"/>
    <mergeCell ref="N3:O3"/>
    <mergeCell ref="H60:I60"/>
    <mergeCell ref="J4:K4"/>
    <mergeCell ref="L4:M4"/>
    <mergeCell ref="H61:I61"/>
    <mergeCell ref="N4:O4"/>
  </mergeCells>
  <conditionalFormatting sqref="R1:R1048576">
    <cfRule type="cellIs" dxfId="23" priority="10" operator="greaterThan">
      <formula>100</formula>
    </cfRule>
    <cfRule type="cellIs" dxfId="22" priority="13" operator="greaterThan">
      <formula>100</formula>
    </cfRule>
    <cfRule type="cellIs" dxfId="21" priority="14" operator="greaterThan">
      <formula>100</formula>
    </cfRule>
    <cfRule type="cellIs" dxfId="20" priority="17" operator="greaterThan">
      <formula>100</formula>
    </cfRule>
  </conditionalFormatting>
  <conditionalFormatting sqref="R6:R60">
    <cfRule type="cellIs" dxfId="19" priority="5" operator="greaterThan">
      <formula>100</formula>
    </cfRule>
    <cfRule type="cellIs" dxfId="18" priority="8" operator="greaterThan">
      <formula>100</formula>
    </cfRule>
    <cfRule type="cellIs" dxfId="17" priority="9" operator="greaterThan">
      <formula>100</formula>
    </cfRule>
    <cfRule type="cellIs" dxfId="16" priority="11" operator="greaterThan">
      <formula>100</formula>
    </cfRule>
    <cfRule type="cellIs" dxfId="15" priority="12" operator="greaterThan">
      <formula>100</formula>
    </cfRule>
    <cfRule type="cellIs" dxfId="14" priority="15" operator="greaterThan">
      <formula>100</formula>
    </cfRule>
    <cfRule type="cellIs" dxfId="13" priority="16" operator="greaterThan">
      <formula>100</formula>
    </cfRule>
  </conditionalFormatting>
  <conditionalFormatting sqref="S1:S1048576">
    <cfRule type="cellIs" dxfId="12" priority="2" operator="equal">
      <formula>100</formula>
    </cfRule>
    <cfRule type="cellIs" dxfId="11" priority="6" operator="greaterThan">
      <formula>100</formula>
    </cfRule>
    <cfRule type="cellIs" dxfId="10" priority="7" operator="greaterThan">
      <formula>"100$N$12"</formula>
    </cfRule>
  </conditionalFormatting>
  <conditionalFormatting sqref="R1:S1048576">
    <cfRule type="cellIs" dxfId="9" priority="4" operator="greaterThan">
      <formula>100</formula>
    </cfRule>
  </conditionalFormatting>
  <conditionalFormatting sqref="R6:S60">
    <cfRule type="cellIs" dxfId="8" priority="1" operator="greaterThan">
      <formula>100</formula>
    </cfRule>
    <cfRule type="cellIs" dxfId="7" priority="3" operator="greaterThan">
      <formula>100</formula>
    </cfRule>
  </conditionalFormatting>
  <pageMargins left="0.45" right="0.25" top="0.25" bottom="0.25" header="0.3" footer="0.3"/>
  <pageSetup paperSize="9" scale="62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M66"/>
  <sheetViews>
    <sheetView zoomScaleNormal="100" workbookViewId="0">
      <pane xSplit="2" ySplit="4" topLeftCell="C44" activePane="bottomRight" state="frozen"/>
      <selection pane="topRight" activeCell="C1" sqref="C1"/>
      <selection pane="bottomLeft" activeCell="A6" sqref="A6"/>
      <selection pane="bottomRight" activeCell="I58" sqref="I58"/>
    </sheetView>
  </sheetViews>
  <sheetFormatPr baseColWidth="10" defaultColWidth="9.19921875" defaultRowHeight="15" customHeight="1"/>
  <cols>
    <col min="1" max="1" width="6" style="33" customWidth="1"/>
    <col min="2" max="2" width="22.19921875" style="30" customWidth="1"/>
    <col min="3" max="3" width="9.796875" style="34" bestFit="1" customWidth="1"/>
    <col min="4" max="4" width="8.59765625" style="34" bestFit="1" customWidth="1"/>
    <col min="5" max="5" width="10.19921875" style="34" bestFit="1" customWidth="1"/>
    <col min="6" max="6" width="9.19921875" style="34" bestFit="1" customWidth="1"/>
    <col min="7" max="7" width="10.19921875" style="30" bestFit="1" customWidth="1"/>
    <col min="8" max="8" width="9.796875" style="34" customWidth="1"/>
    <col min="9" max="9" width="9.796875" style="30" bestFit="1" customWidth="1"/>
    <col min="10" max="10" width="9.19921875" style="34" bestFit="1" customWidth="1"/>
    <col min="11" max="12" width="9.19921875" style="30" customWidth="1"/>
    <col min="13" max="13" width="11.59765625" style="34" bestFit="1" customWidth="1"/>
    <col min="14" max="16384" width="9.19921875" style="30"/>
  </cols>
  <sheetData>
    <row r="1" spans="1:10" ht="15" customHeight="1">
      <c r="A1" s="501" t="s">
        <v>724</v>
      </c>
      <c r="B1" s="501"/>
      <c r="C1" s="501"/>
      <c r="D1" s="501"/>
      <c r="E1" s="501"/>
      <c r="F1" s="501"/>
      <c r="G1" s="501"/>
      <c r="H1" s="501"/>
      <c r="I1" s="501"/>
      <c r="J1" s="501"/>
    </row>
    <row r="2" spans="1:10" ht="15" customHeight="1">
      <c r="A2" s="31"/>
      <c r="B2" s="32" t="s">
        <v>12</v>
      </c>
      <c r="C2" s="58"/>
      <c r="D2" s="58"/>
      <c r="I2" s="525" t="s">
        <v>168</v>
      </c>
      <c r="J2" s="525"/>
    </row>
    <row r="3" spans="1:10" ht="15" customHeight="1">
      <c r="A3" s="526" t="s">
        <v>160</v>
      </c>
      <c r="B3" s="528" t="s">
        <v>3</v>
      </c>
      <c r="C3" s="530" t="s">
        <v>1</v>
      </c>
      <c r="D3" s="532"/>
      <c r="E3" s="532"/>
      <c r="F3" s="531"/>
      <c r="G3" s="530" t="s">
        <v>222</v>
      </c>
      <c r="H3" s="532"/>
      <c r="I3" s="532"/>
      <c r="J3" s="531"/>
    </row>
    <row r="4" spans="1:10" ht="15" customHeight="1">
      <c r="A4" s="527"/>
      <c r="B4" s="529"/>
      <c r="C4" s="530" t="s">
        <v>220</v>
      </c>
      <c r="D4" s="531"/>
      <c r="E4" s="489" t="s">
        <v>221</v>
      </c>
      <c r="F4" s="489"/>
      <c r="G4" s="530" t="s">
        <v>220</v>
      </c>
      <c r="H4" s="531"/>
      <c r="I4" s="489" t="s">
        <v>221</v>
      </c>
      <c r="J4" s="489"/>
    </row>
    <row r="5" spans="1:10" ht="15" customHeight="1">
      <c r="A5" s="56"/>
      <c r="B5" s="57"/>
      <c r="C5" s="115" t="s">
        <v>30</v>
      </c>
      <c r="D5" s="116" t="s">
        <v>17</v>
      </c>
      <c r="E5" s="115" t="s">
        <v>30</v>
      </c>
      <c r="F5" s="115" t="s">
        <v>17</v>
      </c>
      <c r="G5" s="115" t="s">
        <v>30</v>
      </c>
      <c r="H5" s="116" t="s">
        <v>17</v>
      </c>
      <c r="I5" s="115" t="s">
        <v>30</v>
      </c>
      <c r="J5" s="115" t="s">
        <v>17</v>
      </c>
    </row>
    <row r="6" spans="1:10" ht="15" customHeight="1">
      <c r="A6" s="48">
        <v>1</v>
      </c>
      <c r="B6" s="49" t="s">
        <v>52</v>
      </c>
      <c r="C6" s="91">
        <v>5248</v>
      </c>
      <c r="D6" s="91">
        <v>602</v>
      </c>
      <c r="E6" s="91">
        <v>1496</v>
      </c>
      <c r="F6" s="91">
        <v>2056</v>
      </c>
      <c r="G6" s="96">
        <v>658</v>
      </c>
      <c r="H6" s="91">
        <v>248</v>
      </c>
      <c r="I6" s="96">
        <v>1342</v>
      </c>
      <c r="J6" s="91">
        <v>1969</v>
      </c>
    </row>
    <row r="7" spans="1:10" ht="15" customHeight="1">
      <c r="A7" s="48">
        <v>2</v>
      </c>
      <c r="B7" s="49" t="s">
        <v>53</v>
      </c>
      <c r="C7" s="127">
        <v>19</v>
      </c>
      <c r="D7" s="127">
        <v>5.05</v>
      </c>
      <c r="E7" s="91">
        <v>23</v>
      </c>
      <c r="F7" s="91">
        <v>25</v>
      </c>
      <c r="G7" s="189">
        <v>7</v>
      </c>
      <c r="H7" s="127">
        <v>1.8</v>
      </c>
      <c r="I7" s="189">
        <v>23</v>
      </c>
      <c r="J7" s="127">
        <v>25</v>
      </c>
    </row>
    <row r="8" spans="1:10" ht="15" customHeight="1">
      <c r="A8" s="48">
        <v>3</v>
      </c>
      <c r="B8" s="49" t="s">
        <v>54</v>
      </c>
      <c r="C8" s="127">
        <v>5120</v>
      </c>
      <c r="D8" s="127">
        <v>841</v>
      </c>
      <c r="E8" s="91">
        <v>1410</v>
      </c>
      <c r="F8" s="91">
        <v>2805</v>
      </c>
      <c r="G8" s="189">
        <v>10</v>
      </c>
      <c r="H8" s="127">
        <v>1</v>
      </c>
      <c r="I8" s="189">
        <v>1199</v>
      </c>
      <c r="J8" s="127">
        <v>2781</v>
      </c>
    </row>
    <row r="9" spans="1:10" ht="15" customHeight="1">
      <c r="A9" s="48">
        <v>4</v>
      </c>
      <c r="B9" s="49" t="s">
        <v>55</v>
      </c>
      <c r="C9" s="127">
        <v>13487</v>
      </c>
      <c r="D9" s="127">
        <v>15585</v>
      </c>
      <c r="E9" s="91">
        <v>7462</v>
      </c>
      <c r="F9" s="91">
        <v>9042</v>
      </c>
      <c r="G9" s="189">
        <v>22</v>
      </c>
      <c r="H9" s="127">
        <v>24</v>
      </c>
      <c r="I9" s="189">
        <v>2755</v>
      </c>
      <c r="J9" s="127">
        <v>3818</v>
      </c>
    </row>
    <row r="10" spans="1:10" ht="15" customHeight="1">
      <c r="A10" s="48">
        <v>5</v>
      </c>
      <c r="B10" s="49" t="s">
        <v>56</v>
      </c>
      <c r="C10" s="127">
        <v>354</v>
      </c>
      <c r="D10" s="127">
        <v>297</v>
      </c>
      <c r="E10" s="91">
        <v>635</v>
      </c>
      <c r="F10" s="91">
        <v>858</v>
      </c>
      <c r="G10" s="189">
        <v>64</v>
      </c>
      <c r="H10" s="127">
        <v>38</v>
      </c>
      <c r="I10" s="189">
        <v>613</v>
      </c>
      <c r="J10" s="127">
        <v>733</v>
      </c>
    </row>
    <row r="11" spans="1:10" ht="15" customHeight="1">
      <c r="A11" s="48">
        <v>6</v>
      </c>
      <c r="B11" s="49" t="s">
        <v>57</v>
      </c>
      <c r="C11" s="127">
        <v>2409</v>
      </c>
      <c r="D11" s="127">
        <v>299.7</v>
      </c>
      <c r="E11" s="91">
        <v>484</v>
      </c>
      <c r="F11" s="91">
        <v>378.44</v>
      </c>
      <c r="G11" s="189">
        <v>48</v>
      </c>
      <c r="H11" s="127">
        <v>2.7</v>
      </c>
      <c r="I11" s="189">
        <v>198</v>
      </c>
      <c r="J11" s="127">
        <v>288</v>
      </c>
    </row>
    <row r="12" spans="1:10" ht="15" customHeight="1">
      <c r="A12" s="48">
        <v>7</v>
      </c>
      <c r="B12" s="49" t="s">
        <v>58</v>
      </c>
      <c r="C12" s="127">
        <v>16121</v>
      </c>
      <c r="D12" s="127">
        <v>8836</v>
      </c>
      <c r="E12" s="91">
        <v>7337</v>
      </c>
      <c r="F12" s="91">
        <v>7715</v>
      </c>
      <c r="G12" s="189">
        <v>1201</v>
      </c>
      <c r="H12" s="127">
        <v>360</v>
      </c>
      <c r="I12" s="189">
        <v>5482</v>
      </c>
      <c r="J12" s="127">
        <v>7615</v>
      </c>
    </row>
    <row r="13" spans="1:10" ht="15" customHeight="1">
      <c r="A13" s="48">
        <v>8</v>
      </c>
      <c r="B13" s="49" t="s">
        <v>45</v>
      </c>
      <c r="C13" s="127">
        <v>0</v>
      </c>
      <c r="D13" s="127">
        <v>0</v>
      </c>
      <c r="E13" s="91">
        <v>25</v>
      </c>
      <c r="F13" s="91">
        <v>28</v>
      </c>
      <c r="G13" s="189">
        <v>0</v>
      </c>
      <c r="H13" s="127">
        <v>0</v>
      </c>
      <c r="I13" s="189">
        <v>23</v>
      </c>
      <c r="J13" s="127">
        <v>25</v>
      </c>
    </row>
    <row r="14" spans="1:10" ht="15" customHeight="1">
      <c r="A14" s="48">
        <v>9</v>
      </c>
      <c r="B14" s="49" t="s">
        <v>46</v>
      </c>
      <c r="C14" s="127">
        <v>202</v>
      </c>
      <c r="D14" s="127">
        <v>8</v>
      </c>
      <c r="E14" s="91">
        <v>107</v>
      </c>
      <c r="F14" s="91">
        <v>126</v>
      </c>
      <c r="G14" s="189">
        <v>31</v>
      </c>
      <c r="H14" s="127">
        <v>22</v>
      </c>
      <c r="I14" s="189">
        <v>97</v>
      </c>
      <c r="J14" s="127">
        <v>109</v>
      </c>
    </row>
    <row r="15" spans="1:10" ht="15" customHeight="1">
      <c r="A15" s="48">
        <v>10</v>
      </c>
      <c r="B15" s="49" t="s">
        <v>78</v>
      </c>
      <c r="C15" s="127">
        <v>0</v>
      </c>
      <c r="D15" s="127">
        <v>0</v>
      </c>
      <c r="E15" s="91">
        <v>286</v>
      </c>
      <c r="F15" s="91">
        <v>186</v>
      </c>
      <c r="G15" s="189">
        <v>0</v>
      </c>
      <c r="H15" s="127">
        <v>0</v>
      </c>
      <c r="I15" s="189">
        <v>52</v>
      </c>
      <c r="J15" s="127">
        <v>32</v>
      </c>
    </row>
    <row r="16" spans="1:10" ht="15" customHeight="1">
      <c r="A16" s="48">
        <v>11</v>
      </c>
      <c r="B16" s="49" t="s">
        <v>59</v>
      </c>
      <c r="C16" s="127">
        <v>1402</v>
      </c>
      <c r="D16" s="127">
        <v>312</v>
      </c>
      <c r="E16" s="91">
        <v>825</v>
      </c>
      <c r="F16" s="91">
        <v>1015</v>
      </c>
      <c r="G16" s="189">
        <v>60</v>
      </c>
      <c r="H16" s="127">
        <v>111</v>
      </c>
      <c r="I16" s="189">
        <v>29</v>
      </c>
      <c r="J16" s="127">
        <v>45</v>
      </c>
    </row>
    <row r="17" spans="1:10" ht="15" customHeight="1">
      <c r="A17" s="48">
        <v>12</v>
      </c>
      <c r="B17" s="49" t="s">
        <v>60</v>
      </c>
      <c r="C17" s="127">
        <v>11</v>
      </c>
      <c r="D17" s="127">
        <v>10</v>
      </c>
      <c r="E17" s="91">
        <v>0</v>
      </c>
      <c r="F17" s="91">
        <v>0</v>
      </c>
      <c r="G17" s="189">
        <v>0</v>
      </c>
      <c r="H17" s="127">
        <v>0</v>
      </c>
      <c r="I17" s="189">
        <v>3</v>
      </c>
      <c r="J17" s="127">
        <v>3</v>
      </c>
    </row>
    <row r="18" spans="1:10" ht="15" customHeight="1">
      <c r="A18" s="48">
        <v>13</v>
      </c>
      <c r="B18" s="49" t="s">
        <v>189</v>
      </c>
      <c r="C18" s="127">
        <v>962</v>
      </c>
      <c r="D18" s="127">
        <v>66</v>
      </c>
      <c r="E18" s="91">
        <v>59</v>
      </c>
      <c r="F18" s="91">
        <v>64</v>
      </c>
      <c r="G18" s="189">
        <v>81</v>
      </c>
      <c r="H18" s="127">
        <v>5</v>
      </c>
      <c r="I18" s="189">
        <v>2</v>
      </c>
      <c r="J18" s="127">
        <v>4</v>
      </c>
    </row>
    <row r="19" spans="1:10" ht="15" customHeight="1">
      <c r="A19" s="48">
        <v>14</v>
      </c>
      <c r="B19" s="49" t="s">
        <v>190</v>
      </c>
      <c r="C19" s="127">
        <v>58</v>
      </c>
      <c r="D19" s="127">
        <v>6</v>
      </c>
      <c r="E19" s="91">
        <v>49</v>
      </c>
      <c r="F19" s="91">
        <v>36</v>
      </c>
      <c r="G19" s="189">
        <v>12</v>
      </c>
      <c r="H19" s="127">
        <v>3</v>
      </c>
      <c r="I19" s="189">
        <v>10</v>
      </c>
      <c r="J19" s="127">
        <v>8</v>
      </c>
    </row>
    <row r="20" spans="1:10" ht="15" customHeight="1">
      <c r="A20" s="48">
        <v>15</v>
      </c>
      <c r="B20" s="49" t="s">
        <v>61</v>
      </c>
      <c r="C20" s="127">
        <v>10216</v>
      </c>
      <c r="D20" s="127">
        <v>1102.17</v>
      </c>
      <c r="E20" s="91">
        <v>2389</v>
      </c>
      <c r="F20" s="91">
        <v>4417.88</v>
      </c>
      <c r="G20" s="189">
        <v>1123</v>
      </c>
      <c r="H20" s="127">
        <v>166</v>
      </c>
      <c r="I20" s="189">
        <v>2257</v>
      </c>
      <c r="J20" s="127">
        <v>3789</v>
      </c>
    </row>
    <row r="21" spans="1:10" ht="15" customHeight="1">
      <c r="A21" s="48">
        <v>16</v>
      </c>
      <c r="B21" s="49" t="s">
        <v>67</v>
      </c>
      <c r="C21" s="127">
        <v>31517</v>
      </c>
      <c r="D21" s="127">
        <v>9987</v>
      </c>
      <c r="E21" s="91">
        <v>12548</v>
      </c>
      <c r="F21" s="91">
        <v>5349</v>
      </c>
      <c r="G21" s="189">
        <v>233</v>
      </c>
      <c r="H21" s="127">
        <v>162</v>
      </c>
      <c r="I21" s="189">
        <v>2377</v>
      </c>
      <c r="J21" s="127">
        <v>3964</v>
      </c>
    </row>
    <row r="22" spans="1:10" ht="15" customHeight="1">
      <c r="A22" s="48">
        <v>17</v>
      </c>
      <c r="B22" s="49" t="s">
        <v>62</v>
      </c>
      <c r="C22" s="127">
        <v>915</v>
      </c>
      <c r="D22" s="127">
        <v>53</v>
      </c>
      <c r="E22" s="91">
        <v>312</v>
      </c>
      <c r="F22" s="91">
        <v>723</v>
      </c>
      <c r="G22" s="189">
        <v>88</v>
      </c>
      <c r="H22" s="127">
        <v>2</v>
      </c>
      <c r="I22" s="189">
        <v>197</v>
      </c>
      <c r="J22" s="127">
        <v>221</v>
      </c>
    </row>
    <row r="23" spans="1:10" ht="15" customHeight="1">
      <c r="A23" s="48">
        <v>18</v>
      </c>
      <c r="B23" s="49" t="s">
        <v>191</v>
      </c>
      <c r="C23" s="127">
        <v>694</v>
      </c>
      <c r="D23" s="127">
        <v>167</v>
      </c>
      <c r="E23" s="91">
        <v>1955</v>
      </c>
      <c r="F23" s="91">
        <v>1431</v>
      </c>
      <c r="G23" s="189">
        <v>139</v>
      </c>
      <c r="H23" s="127">
        <v>61</v>
      </c>
      <c r="I23" s="189">
        <v>208</v>
      </c>
      <c r="J23" s="127">
        <v>306</v>
      </c>
    </row>
    <row r="24" spans="1:10" ht="15" customHeight="1">
      <c r="A24" s="48">
        <v>19</v>
      </c>
      <c r="B24" s="49" t="s">
        <v>63</v>
      </c>
      <c r="C24" s="127">
        <v>9265</v>
      </c>
      <c r="D24" s="127">
        <v>488</v>
      </c>
      <c r="E24" s="91">
        <v>8086</v>
      </c>
      <c r="F24" s="91">
        <v>4876</v>
      </c>
      <c r="G24" s="189">
        <v>179</v>
      </c>
      <c r="H24" s="127">
        <v>69</v>
      </c>
      <c r="I24" s="189">
        <v>2169</v>
      </c>
      <c r="J24" s="127">
        <v>4523</v>
      </c>
    </row>
    <row r="25" spans="1:10" ht="15" customHeight="1">
      <c r="A25" s="48">
        <v>20</v>
      </c>
      <c r="B25" s="49" t="s">
        <v>64</v>
      </c>
      <c r="C25" s="127">
        <v>0</v>
      </c>
      <c r="D25" s="127">
        <v>0</v>
      </c>
      <c r="E25" s="91">
        <v>0</v>
      </c>
      <c r="F25" s="91">
        <v>0</v>
      </c>
      <c r="G25" s="189">
        <v>0</v>
      </c>
      <c r="H25" s="127">
        <v>0</v>
      </c>
      <c r="I25" s="189">
        <v>0</v>
      </c>
      <c r="J25" s="127">
        <v>0</v>
      </c>
    </row>
    <row r="26" spans="1:10" ht="15" customHeight="1">
      <c r="A26" s="48">
        <v>21</v>
      </c>
      <c r="B26" s="49" t="s">
        <v>47</v>
      </c>
      <c r="C26" s="127">
        <v>1190</v>
      </c>
      <c r="D26" s="127">
        <v>0.9</v>
      </c>
      <c r="E26" s="91">
        <v>117</v>
      </c>
      <c r="F26" s="91">
        <v>122</v>
      </c>
      <c r="G26" s="189">
        <v>355</v>
      </c>
      <c r="H26" s="127">
        <v>3</v>
      </c>
      <c r="I26" s="189">
        <v>53</v>
      </c>
      <c r="J26" s="127">
        <v>99</v>
      </c>
    </row>
    <row r="27" spans="1:10" ht="15" customHeight="1">
      <c r="A27" s="184"/>
      <c r="B27" s="152" t="s">
        <v>306</v>
      </c>
      <c r="C27" s="181">
        <f>SUM(C6:C26)</f>
        <v>99190</v>
      </c>
      <c r="D27" s="181">
        <f t="shared" ref="D27:F27" si="0">SUM(D6:D26)</f>
        <v>38665.82</v>
      </c>
      <c r="E27" s="181">
        <f t="shared" si="0"/>
        <v>45605</v>
      </c>
      <c r="F27" s="181">
        <f t="shared" si="0"/>
        <v>41253.320000000007</v>
      </c>
      <c r="G27" s="181">
        <f t="shared" ref="G27:J27" si="1">SUM(G6:G26)</f>
        <v>4311</v>
      </c>
      <c r="H27" s="181">
        <f t="shared" si="1"/>
        <v>1279.5</v>
      </c>
      <c r="I27" s="181">
        <f t="shared" si="1"/>
        <v>19089</v>
      </c>
      <c r="J27" s="181">
        <f t="shared" si="1"/>
        <v>30357</v>
      </c>
    </row>
    <row r="28" spans="1:10" ht="15" customHeight="1">
      <c r="A28" s="48">
        <v>22</v>
      </c>
      <c r="B28" s="49" t="s">
        <v>44</v>
      </c>
      <c r="C28" s="127">
        <v>0</v>
      </c>
      <c r="D28" s="127">
        <v>0</v>
      </c>
      <c r="E28" s="91">
        <v>49</v>
      </c>
      <c r="F28" s="91">
        <v>383.78</v>
      </c>
      <c r="G28" s="189">
        <v>0</v>
      </c>
      <c r="H28" s="127">
        <v>0</v>
      </c>
      <c r="I28" s="189">
        <v>5</v>
      </c>
      <c r="J28" s="127">
        <v>5</v>
      </c>
    </row>
    <row r="29" spans="1:10" ht="15" customHeight="1">
      <c r="A29" s="48">
        <v>23</v>
      </c>
      <c r="B29" s="49" t="s">
        <v>192</v>
      </c>
      <c r="C29" s="127">
        <v>0</v>
      </c>
      <c r="D29" s="127">
        <v>0</v>
      </c>
      <c r="E29" s="91">
        <v>0</v>
      </c>
      <c r="F29" s="91">
        <v>0</v>
      </c>
      <c r="G29" s="189">
        <v>0</v>
      </c>
      <c r="H29" s="127">
        <v>0</v>
      </c>
      <c r="I29" s="189">
        <v>0</v>
      </c>
      <c r="J29" s="127">
        <v>0</v>
      </c>
    </row>
    <row r="30" spans="1:10" ht="15" customHeight="1">
      <c r="A30" s="48">
        <v>24</v>
      </c>
      <c r="B30" s="49" t="s">
        <v>193</v>
      </c>
      <c r="C30" s="127">
        <v>0</v>
      </c>
      <c r="D30" s="127">
        <v>0</v>
      </c>
      <c r="E30" s="91">
        <v>0</v>
      </c>
      <c r="F30" s="91">
        <v>0</v>
      </c>
      <c r="G30" s="189">
        <v>0</v>
      </c>
      <c r="H30" s="127">
        <v>0</v>
      </c>
      <c r="I30" s="189">
        <v>0</v>
      </c>
      <c r="J30" s="127">
        <v>0</v>
      </c>
    </row>
    <row r="31" spans="1:10" ht="15" customHeight="1">
      <c r="A31" s="48">
        <v>25</v>
      </c>
      <c r="B31" s="49" t="s">
        <v>48</v>
      </c>
      <c r="C31" s="127">
        <v>0</v>
      </c>
      <c r="D31" s="127">
        <v>0</v>
      </c>
      <c r="E31" s="91">
        <v>0</v>
      </c>
      <c r="F31" s="91">
        <v>0</v>
      </c>
      <c r="G31" s="189">
        <v>0</v>
      </c>
      <c r="H31" s="127">
        <v>0</v>
      </c>
      <c r="I31" s="189">
        <v>0</v>
      </c>
      <c r="J31" s="127">
        <v>0</v>
      </c>
    </row>
    <row r="32" spans="1:10" ht="15" customHeight="1">
      <c r="A32" s="48">
        <v>26</v>
      </c>
      <c r="B32" s="49" t="s">
        <v>194</v>
      </c>
      <c r="C32" s="127">
        <v>0</v>
      </c>
      <c r="D32" s="127">
        <v>0</v>
      </c>
      <c r="E32" s="91">
        <v>0</v>
      </c>
      <c r="F32" s="91">
        <v>0</v>
      </c>
      <c r="G32" s="189">
        <v>0</v>
      </c>
      <c r="H32" s="127">
        <v>0</v>
      </c>
      <c r="I32" s="189">
        <v>0</v>
      </c>
      <c r="J32" s="127">
        <v>0</v>
      </c>
    </row>
    <row r="33" spans="1:10" ht="15" customHeight="1">
      <c r="A33" s="48">
        <v>27</v>
      </c>
      <c r="B33" s="49" t="s">
        <v>195</v>
      </c>
      <c r="C33" s="127">
        <v>0</v>
      </c>
      <c r="D33" s="127">
        <v>0</v>
      </c>
      <c r="E33" s="91">
        <v>0</v>
      </c>
      <c r="F33" s="91">
        <v>0</v>
      </c>
      <c r="G33" s="189">
        <v>0</v>
      </c>
      <c r="H33" s="127">
        <v>0</v>
      </c>
      <c r="I33" s="189">
        <v>0</v>
      </c>
      <c r="J33" s="127">
        <v>0</v>
      </c>
    </row>
    <row r="34" spans="1:10" ht="15" customHeight="1">
      <c r="A34" s="48">
        <v>28</v>
      </c>
      <c r="B34" s="49" t="s">
        <v>196</v>
      </c>
      <c r="C34" s="127">
        <v>0</v>
      </c>
      <c r="D34" s="127">
        <v>0</v>
      </c>
      <c r="E34" s="91">
        <v>0</v>
      </c>
      <c r="F34" s="91">
        <v>0</v>
      </c>
      <c r="G34" s="189">
        <v>0</v>
      </c>
      <c r="H34" s="127">
        <v>0</v>
      </c>
      <c r="I34" s="189">
        <v>0</v>
      </c>
      <c r="J34" s="127">
        <v>0</v>
      </c>
    </row>
    <row r="35" spans="1:10" ht="15" customHeight="1">
      <c r="A35" s="48">
        <v>29</v>
      </c>
      <c r="B35" s="49" t="s">
        <v>68</v>
      </c>
      <c r="C35" s="127">
        <v>1185</v>
      </c>
      <c r="D35" s="127">
        <v>49.62</v>
      </c>
      <c r="E35" s="91">
        <v>1118</v>
      </c>
      <c r="F35" s="91">
        <v>161.14314950000002</v>
      </c>
      <c r="G35" s="189">
        <v>13</v>
      </c>
      <c r="H35" s="127">
        <v>1.41534</v>
      </c>
      <c r="I35" s="189">
        <v>61</v>
      </c>
      <c r="J35" s="127">
        <v>83.78</v>
      </c>
    </row>
    <row r="36" spans="1:10" ht="15" customHeight="1">
      <c r="A36" s="48">
        <v>30</v>
      </c>
      <c r="B36" s="49" t="s">
        <v>69</v>
      </c>
      <c r="C36" s="127">
        <v>4023</v>
      </c>
      <c r="D36" s="127">
        <v>3135</v>
      </c>
      <c r="E36" s="91">
        <v>4023</v>
      </c>
      <c r="F36" s="91">
        <v>3535</v>
      </c>
      <c r="G36" s="189">
        <v>2635</v>
      </c>
      <c r="H36" s="127">
        <v>3337</v>
      </c>
      <c r="I36" s="189">
        <v>2635</v>
      </c>
      <c r="J36" s="127">
        <v>3337</v>
      </c>
    </row>
    <row r="37" spans="1:10" ht="15" customHeight="1">
      <c r="A37" s="48">
        <v>31</v>
      </c>
      <c r="B37" s="49" t="s">
        <v>197</v>
      </c>
      <c r="C37" s="127">
        <v>0</v>
      </c>
      <c r="D37" s="127">
        <v>0</v>
      </c>
      <c r="E37" s="91">
        <v>0</v>
      </c>
      <c r="F37" s="91">
        <v>0</v>
      </c>
      <c r="G37" s="189">
        <v>0</v>
      </c>
      <c r="H37" s="127">
        <v>0</v>
      </c>
      <c r="I37" s="189">
        <v>0</v>
      </c>
      <c r="J37" s="127">
        <v>0</v>
      </c>
    </row>
    <row r="38" spans="1:10" ht="15" customHeight="1">
      <c r="A38" s="48">
        <v>32</v>
      </c>
      <c r="B38" s="49" t="s">
        <v>198</v>
      </c>
      <c r="C38" s="127">
        <v>0</v>
      </c>
      <c r="D38" s="127">
        <v>0</v>
      </c>
      <c r="E38" s="91">
        <v>0</v>
      </c>
      <c r="F38" s="91">
        <v>0</v>
      </c>
      <c r="G38" s="189">
        <v>0</v>
      </c>
      <c r="H38" s="127">
        <v>0</v>
      </c>
      <c r="I38" s="189">
        <v>0</v>
      </c>
      <c r="J38" s="127">
        <v>0</v>
      </c>
    </row>
    <row r="39" spans="1:10" ht="15" customHeight="1">
      <c r="A39" s="48">
        <v>33</v>
      </c>
      <c r="B39" s="49" t="s">
        <v>199</v>
      </c>
      <c r="C39" s="127">
        <v>0</v>
      </c>
      <c r="D39" s="127">
        <v>0</v>
      </c>
      <c r="E39" s="91">
        <v>0</v>
      </c>
      <c r="F39" s="91">
        <v>0</v>
      </c>
      <c r="G39" s="189">
        <v>0</v>
      </c>
      <c r="H39" s="127">
        <v>0</v>
      </c>
      <c r="I39" s="189">
        <v>0</v>
      </c>
      <c r="J39" s="127">
        <v>0</v>
      </c>
    </row>
    <row r="40" spans="1:10" ht="15" customHeight="1">
      <c r="A40" s="48">
        <v>34</v>
      </c>
      <c r="B40" s="49" t="s">
        <v>200</v>
      </c>
      <c r="C40" s="127">
        <v>0</v>
      </c>
      <c r="D40" s="127">
        <v>0</v>
      </c>
      <c r="E40" s="91">
        <v>1</v>
      </c>
      <c r="F40" s="91">
        <v>3.02</v>
      </c>
      <c r="G40" s="189">
        <v>0</v>
      </c>
      <c r="H40" s="127">
        <v>0</v>
      </c>
      <c r="I40" s="189">
        <v>0</v>
      </c>
      <c r="J40" s="127">
        <v>0</v>
      </c>
    </row>
    <row r="41" spans="1:10" ht="15" customHeight="1">
      <c r="A41" s="48">
        <v>35</v>
      </c>
      <c r="B41" s="49" t="s">
        <v>201</v>
      </c>
      <c r="C41" s="127">
        <v>0</v>
      </c>
      <c r="D41" s="127">
        <v>0</v>
      </c>
      <c r="E41" s="91">
        <v>0</v>
      </c>
      <c r="F41" s="91">
        <v>0</v>
      </c>
      <c r="G41" s="189">
        <v>0</v>
      </c>
      <c r="H41" s="127">
        <v>0</v>
      </c>
      <c r="I41" s="189">
        <v>0</v>
      </c>
      <c r="J41" s="127">
        <v>0</v>
      </c>
    </row>
    <row r="42" spans="1:10" ht="15" customHeight="1">
      <c r="A42" s="48">
        <v>36</v>
      </c>
      <c r="B42" s="49" t="s">
        <v>70</v>
      </c>
      <c r="C42" s="127">
        <v>0</v>
      </c>
      <c r="D42" s="127">
        <v>0</v>
      </c>
      <c r="E42" s="91">
        <v>0</v>
      </c>
      <c r="F42" s="91">
        <v>0</v>
      </c>
      <c r="G42" s="189">
        <v>0</v>
      </c>
      <c r="H42" s="127">
        <v>0</v>
      </c>
      <c r="I42" s="189">
        <v>0</v>
      </c>
      <c r="J42" s="127">
        <v>0</v>
      </c>
    </row>
    <row r="43" spans="1:10" ht="15" customHeight="1">
      <c r="A43" s="48">
        <v>37</v>
      </c>
      <c r="B43" s="49" t="s">
        <v>202</v>
      </c>
      <c r="C43" s="127">
        <v>0</v>
      </c>
      <c r="D43" s="127">
        <v>0</v>
      </c>
      <c r="E43" s="91">
        <v>0</v>
      </c>
      <c r="F43" s="91">
        <v>0</v>
      </c>
      <c r="G43" s="189">
        <v>0</v>
      </c>
      <c r="H43" s="127">
        <v>0</v>
      </c>
      <c r="I43" s="189">
        <v>0</v>
      </c>
      <c r="J43" s="127">
        <v>0</v>
      </c>
    </row>
    <row r="44" spans="1:10" ht="15" customHeight="1">
      <c r="A44" s="48">
        <v>38</v>
      </c>
      <c r="B44" s="49" t="s">
        <v>203</v>
      </c>
      <c r="C44" s="127">
        <v>0</v>
      </c>
      <c r="D44" s="127">
        <v>0</v>
      </c>
      <c r="E44" s="91">
        <v>0</v>
      </c>
      <c r="F44" s="91">
        <v>0</v>
      </c>
      <c r="G44" s="189">
        <v>0</v>
      </c>
      <c r="H44" s="127">
        <v>0</v>
      </c>
      <c r="I44" s="189">
        <v>0</v>
      </c>
      <c r="J44" s="127">
        <v>0</v>
      </c>
    </row>
    <row r="45" spans="1:10" ht="15" customHeight="1">
      <c r="A45" s="48">
        <v>39</v>
      </c>
      <c r="B45" s="49" t="s">
        <v>204</v>
      </c>
      <c r="C45" s="127">
        <v>0</v>
      </c>
      <c r="D45" s="127">
        <v>0</v>
      </c>
      <c r="E45" s="91">
        <v>0</v>
      </c>
      <c r="F45" s="91">
        <v>0</v>
      </c>
      <c r="G45" s="189">
        <v>0</v>
      </c>
      <c r="H45" s="127">
        <v>0</v>
      </c>
      <c r="I45" s="189">
        <v>0</v>
      </c>
      <c r="J45" s="127">
        <v>0</v>
      </c>
    </row>
    <row r="46" spans="1:10" ht="15" customHeight="1">
      <c r="A46" s="48">
        <v>40</v>
      </c>
      <c r="B46" s="49" t="s">
        <v>74</v>
      </c>
      <c r="C46" s="127">
        <v>0</v>
      </c>
      <c r="D46" s="127">
        <v>0</v>
      </c>
      <c r="E46" s="91">
        <v>0</v>
      </c>
      <c r="F46" s="91">
        <v>0</v>
      </c>
      <c r="G46" s="189">
        <v>0</v>
      </c>
      <c r="H46" s="127">
        <v>0</v>
      </c>
      <c r="I46" s="189">
        <v>0</v>
      </c>
      <c r="J46" s="127">
        <v>0</v>
      </c>
    </row>
    <row r="47" spans="1:10" ht="15" customHeight="1">
      <c r="A47" s="48">
        <v>41</v>
      </c>
      <c r="B47" s="49" t="s">
        <v>205</v>
      </c>
      <c r="C47" s="127">
        <v>0</v>
      </c>
      <c r="D47" s="127">
        <v>0</v>
      </c>
      <c r="E47" s="91">
        <v>0</v>
      </c>
      <c r="F47" s="91">
        <v>0</v>
      </c>
      <c r="G47" s="189">
        <v>0</v>
      </c>
      <c r="H47" s="127">
        <v>0</v>
      </c>
      <c r="I47" s="189">
        <v>0</v>
      </c>
      <c r="J47" s="127">
        <v>0</v>
      </c>
    </row>
    <row r="48" spans="1:10" ht="15" customHeight="1">
      <c r="A48" s="48">
        <v>42</v>
      </c>
      <c r="B48" s="49" t="s">
        <v>73</v>
      </c>
      <c r="C48" s="30">
        <v>0</v>
      </c>
      <c r="D48" s="30">
        <v>0</v>
      </c>
      <c r="E48" s="30">
        <v>0</v>
      </c>
      <c r="F48" s="30">
        <v>0</v>
      </c>
      <c r="G48" s="189">
        <v>0</v>
      </c>
      <c r="H48" s="127">
        <v>0</v>
      </c>
      <c r="I48" s="189">
        <v>0</v>
      </c>
      <c r="J48" s="127">
        <v>0</v>
      </c>
    </row>
    <row r="49" spans="1:10" ht="15" customHeight="1">
      <c r="A49" s="184"/>
      <c r="B49" s="152" t="s">
        <v>297</v>
      </c>
      <c r="C49" s="181">
        <f>SUM(C28:C48)</f>
        <v>5208</v>
      </c>
      <c r="D49" s="181">
        <f t="shared" ref="D49:J49" si="2">SUM(D28:D48)</f>
        <v>3184.62</v>
      </c>
      <c r="E49" s="181">
        <f t="shared" ref="E49" si="3">SUM(E28:E48)</f>
        <v>5191</v>
      </c>
      <c r="F49" s="181">
        <f t="shared" ref="F49" si="4">SUM(F28:F48)</f>
        <v>4082.9431494999999</v>
      </c>
      <c r="G49" s="181">
        <f t="shared" si="2"/>
        <v>2648</v>
      </c>
      <c r="H49" s="181">
        <f t="shared" si="2"/>
        <v>3338.41534</v>
      </c>
      <c r="I49" s="181">
        <f t="shared" si="2"/>
        <v>2701</v>
      </c>
      <c r="J49" s="181">
        <f t="shared" si="2"/>
        <v>3425.78</v>
      </c>
    </row>
    <row r="50" spans="1:10" ht="15" customHeight="1">
      <c r="A50" s="48">
        <v>43</v>
      </c>
      <c r="B50" s="49" t="s">
        <v>43</v>
      </c>
      <c r="C50" s="127">
        <v>26879</v>
      </c>
      <c r="D50" s="127">
        <v>4923.04</v>
      </c>
      <c r="E50" s="91">
        <v>12686</v>
      </c>
      <c r="F50" s="91">
        <v>9618</v>
      </c>
      <c r="G50" s="189">
        <v>3097</v>
      </c>
      <c r="H50" s="127">
        <v>362.57</v>
      </c>
      <c r="I50" s="189">
        <v>5924</v>
      </c>
      <c r="J50" s="127">
        <v>8635</v>
      </c>
    </row>
    <row r="51" spans="1:10" ht="15" customHeight="1">
      <c r="A51" s="48">
        <v>44</v>
      </c>
      <c r="B51" s="49" t="s">
        <v>206</v>
      </c>
      <c r="C51" s="127">
        <v>35741</v>
      </c>
      <c r="D51" s="127">
        <v>5658</v>
      </c>
      <c r="E51" s="91">
        <v>23077</v>
      </c>
      <c r="F51" s="91">
        <v>14478</v>
      </c>
      <c r="G51" s="189">
        <v>891</v>
      </c>
      <c r="H51" s="127">
        <v>252</v>
      </c>
      <c r="I51" s="189">
        <v>6849</v>
      </c>
      <c r="J51" s="127">
        <v>14323</v>
      </c>
    </row>
    <row r="52" spans="1:10" ht="15" customHeight="1">
      <c r="A52" s="48">
        <v>45</v>
      </c>
      <c r="B52" s="49" t="s">
        <v>49</v>
      </c>
      <c r="C52" s="127">
        <v>47739</v>
      </c>
      <c r="D52" s="127">
        <v>9548.2099999999991</v>
      </c>
      <c r="E52" s="91">
        <v>22316</v>
      </c>
      <c r="F52" s="91">
        <v>19974.349999999999</v>
      </c>
      <c r="G52" s="189">
        <v>1804</v>
      </c>
      <c r="H52" s="127">
        <v>360.8</v>
      </c>
      <c r="I52" s="189">
        <v>11652</v>
      </c>
      <c r="J52" s="127">
        <v>17105</v>
      </c>
    </row>
    <row r="53" spans="1:10" ht="15" customHeight="1">
      <c r="A53" s="184"/>
      <c r="B53" s="152" t="s">
        <v>307</v>
      </c>
      <c r="C53" s="181">
        <f>SUM(C50:C52)</f>
        <v>110359</v>
      </c>
      <c r="D53" s="181">
        <f t="shared" ref="D53:J53" si="5">SUM(D50:D52)</f>
        <v>20129.25</v>
      </c>
      <c r="E53" s="181">
        <f t="shared" ref="E53" si="6">SUM(E50:E52)</f>
        <v>58079</v>
      </c>
      <c r="F53" s="181">
        <f t="shared" ref="F53" si="7">SUM(F50:F52)</f>
        <v>44070.35</v>
      </c>
      <c r="G53" s="181">
        <f t="shared" si="5"/>
        <v>5792</v>
      </c>
      <c r="H53" s="181">
        <f t="shared" si="5"/>
        <v>975.36999999999989</v>
      </c>
      <c r="I53" s="181">
        <f t="shared" si="5"/>
        <v>24425</v>
      </c>
      <c r="J53" s="181">
        <f t="shared" si="5"/>
        <v>40063</v>
      </c>
    </row>
    <row r="54" spans="1:10" ht="15" customHeight="1">
      <c r="A54" s="48">
        <v>46</v>
      </c>
      <c r="B54" s="49" t="s">
        <v>298</v>
      </c>
      <c r="C54" s="127">
        <v>0</v>
      </c>
      <c r="D54" s="127">
        <v>0</v>
      </c>
      <c r="E54" s="91">
        <v>0</v>
      </c>
      <c r="F54" s="91">
        <v>0</v>
      </c>
      <c r="G54" s="189">
        <v>0</v>
      </c>
      <c r="H54" s="127">
        <v>0</v>
      </c>
      <c r="I54" s="189">
        <v>0</v>
      </c>
      <c r="J54" s="127">
        <v>0</v>
      </c>
    </row>
    <row r="55" spans="1:10" ht="15" customHeight="1">
      <c r="A55" s="48">
        <v>47</v>
      </c>
      <c r="B55" s="49" t="s">
        <v>231</v>
      </c>
      <c r="C55" s="127">
        <v>23879</v>
      </c>
      <c r="D55" s="127">
        <v>2828.16</v>
      </c>
      <c r="E55" s="91">
        <v>6031</v>
      </c>
      <c r="F55" s="91">
        <v>1092.77</v>
      </c>
      <c r="G55" s="189">
        <v>569</v>
      </c>
      <c r="H55" s="127">
        <v>45.45</v>
      </c>
      <c r="I55" s="189">
        <v>224</v>
      </c>
      <c r="J55" s="127">
        <v>98.75</v>
      </c>
    </row>
    <row r="56" spans="1:10" ht="15" customHeight="1">
      <c r="A56" s="48">
        <v>48</v>
      </c>
      <c r="B56" s="49" t="s">
        <v>299</v>
      </c>
      <c r="C56" s="127">
        <v>0</v>
      </c>
      <c r="D56" s="127">
        <v>0</v>
      </c>
      <c r="E56" s="91">
        <v>0</v>
      </c>
      <c r="F56" s="91">
        <v>0</v>
      </c>
      <c r="G56" s="189">
        <v>0</v>
      </c>
      <c r="H56" s="127">
        <v>0</v>
      </c>
      <c r="I56" s="189">
        <v>0</v>
      </c>
      <c r="J56" s="127">
        <v>0</v>
      </c>
    </row>
    <row r="57" spans="1:10" ht="15" customHeight="1">
      <c r="A57" s="48">
        <v>49</v>
      </c>
      <c r="B57" s="49" t="s">
        <v>305</v>
      </c>
      <c r="C57" s="127">
        <v>0</v>
      </c>
      <c r="D57" s="127">
        <v>0</v>
      </c>
      <c r="E57" s="91">
        <v>0</v>
      </c>
      <c r="F57" s="91">
        <v>0</v>
      </c>
      <c r="G57" s="189">
        <v>0</v>
      </c>
      <c r="H57" s="127">
        <v>0</v>
      </c>
      <c r="I57" s="189">
        <v>0</v>
      </c>
      <c r="J57" s="127">
        <v>0</v>
      </c>
    </row>
    <row r="58" spans="1:10" ht="15" customHeight="1">
      <c r="A58" s="184"/>
      <c r="B58" s="152" t="s">
        <v>300</v>
      </c>
      <c r="C58" s="181">
        <f>SUM(C54:C57)</f>
        <v>23879</v>
      </c>
      <c r="D58" s="181">
        <f t="shared" ref="D58:J58" si="8">SUM(D54:D57)</f>
        <v>2828.16</v>
      </c>
      <c r="E58" s="181">
        <f t="shared" ref="E58" si="9">SUM(E54:E57)</f>
        <v>6031</v>
      </c>
      <c r="F58" s="181">
        <f t="shared" ref="F58" si="10">SUM(F54:F57)</f>
        <v>1092.77</v>
      </c>
      <c r="G58" s="181">
        <f t="shared" si="8"/>
        <v>569</v>
      </c>
      <c r="H58" s="181">
        <f t="shared" si="8"/>
        <v>45.45</v>
      </c>
      <c r="I58" s="181">
        <f t="shared" si="8"/>
        <v>224</v>
      </c>
      <c r="J58" s="181">
        <f t="shared" si="8"/>
        <v>98.75</v>
      </c>
    </row>
    <row r="59" spans="1:10" ht="15" customHeight="1">
      <c r="A59" s="184"/>
      <c r="B59" s="152" t="s">
        <v>232</v>
      </c>
      <c r="C59" s="181">
        <f>C58+C53+C49+C27</f>
        <v>238636</v>
      </c>
      <c r="D59" s="181">
        <f t="shared" ref="D59:J59" si="11">D58+D53+D49+D27</f>
        <v>64807.85</v>
      </c>
      <c r="E59" s="181">
        <f t="shared" si="11"/>
        <v>114906</v>
      </c>
      <c r="F59" s="181">
        <f t="shared" si="11"/>
        <v>90499.383149500005</v>
      </c>
      <c r="G59" s="181">
        <f t="shared" si="11"/>
        <v>13320</v>
      </c>
      <c r="H59" s="181">
        <f t="shared" si="11"/>
        <v>5638.7353400000002</v>
      </c>
      <c r="I59" s="181">
        <f t="shared" si="11"/>
        <v>46439</v>
      </c>
      <c r="J59" s="181">
        <f t="shared" si="11"/>
        <v>73944.53</v>
      </c>
    </row>
    <row r="60" spans="1:10" ht="15" customHeight="1">
      <c r="E60" s="34" t="s">
        <v>1233</v>
      </c>
    </row>
    <row r="66" spans="3:10" ht="15" customHeight="1">
      <c r="C66" s="37"/>
      <c r="D66" s="37"/>
      <c r="E66" s="37"/>
      <c r="F66" s="37"/>
      <c r="G66" s="55"/>
      <c r="H66" s="37"/>
      <c r="I66" s="55"/>
      <c r="J66" s="37"/>
    </row>
  </sheetData>
  <mergeCells count="10">
    <mergeCell ref="A1:J1"/>
    <mergeCell ref="I2:J2"/>
    <mergeCell ref="A3:A4"/>
    <mergeCell ref="B3:B4"/>
    <mergeCell ref="C4:D4"/>
    <mergeCell ref="E4:F4"/>
    <mergeCell ref="C3:F3"/>
    <mergeCell ref="G3:J3"/>
    <mergeCell ref="G4:H4"/>
    <mergeCell ref="I4:J4"/>
  </mergeCells>
  <conditionalFormatting sqref="M1:M1048576">
    <cfRule type="cellIs" dxfId="6" priority="1" operator="greaterThan">
      <formula>100</formula>
    </cfRule>
  </conditionalFormatting>
  <pageMargins left="1.2" right="0.7" top="0.5" bottom="0.5" header="0.3" footer="0.3"/>
  <pageSetup paperSize="9" scale="78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57"/>
  <sheetViews>
    <sheetView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E29" sqref="E29"/>
    </sheetView>
  </sheetViews>
  <sheetFormatPr baseColWidth="10" defaultColWidth="9.19921875" defaultRowHeight="14"/>
  <cols>
    <col min="1" max="1" width="5.59765625" style="21" customWidth="1"/>
    <col min="2" max="2" width="25.3984375" style="10" customWidth="1"/>
    <col min="3" max="3" width="10.59765625" style="10" customWidth="1"/>
    <col min="4" max="4" width="9.19921875" style="22"/>
    <col min="5" max="5" width="10.19921875" style="10" customWidth="1"/>
    <col min="6" max="6" width="9.19921875" style="22"/>
    <col min="7" max="7" width="9.796875" style="10" bestFit="1" customWidth="1"/>
    <col min="8" max="8" width="9.19921875" style="22"/>
    <col min="9" max="9" width="9.796875" style="10" bestFit="1" customWidth="1"/>
    <col min="10" max="10" width="13" style="22" customWidth="1"/>
    <col min="11" max="16384" width="9.19921875" style="10"/>
  </cols>
  <sheetData>
    <row r="1" spans="1:10">
      <c r="A1" s="449" t="s">
        <v>98</v>
      </c>
      <c r="B1" s="449"/>
      <c r="C1" s="449"/>
      <c r="D1" s="449"/>
      <c r="E1" s="449"/>
      <c r="F1" s="449"/>
      <c r="G1" s="449"/>
      <c r="H1" s="449"/>
      <c r="I1" s="449"/>
      <c r="J1" s="449"/>
    </row>
    <row r="2" spans="1:10">
      <c r="A2" s="11"/>
      <c r="B2" s="12" t="s">
        <v>108</v>
      </c>
      <c r="C2" s="449" t="s">
        <v>99</v>
      </c>
      <c r="D2" s="449"/>
      <c r="E2" s="449"/>
      <c r="F2" s="449"/>
      <c r="G2" s="449" t="s">
        <v>112</v>
      </c>
      <c r="H2" s="449"/>
      <c r="I2" s="449"/>
      <c r="J2" s="13" t="s">
        <v>100</v>
      </c>
    </row>
    <row r="3" spans="1:10" ht="34.5" customHeight="1">
      <c r="A3" s="14" t="s">
        <v>101</v>
      </c>
      <c r="B3" s="15" t="s">
        <v>102</v>
      </c>
      <c r="C3" s="533" t="s">
        <v>103</v>
      </c>
      <c r="D3" s="533"/>
      <c r="E3" s="533" t="s">
        <v>104</v>
      </c>
      <c r="F3" s="533"/>
      <c r="G3" s="533" t="s">
        <v>103</v>
      </c>
      <c r="H3" s="533"/>
      <c r="I3" s="533" t="s">
        <v>104</v>
      </c>
      <c r="J3" s="533"/>
    </row>
    <row r="4" spans="1:10" ht="21.75" customHeight="1">
      <c r="A4" s="16"/>
      <c r="B4" s="9"/>
      <c r="C4" s="16" t="s">
        <v>105</v>
      </c>
      <c r="D4" s="17" t="s">
        <v>17</v>
      </c>
      <c r="E4" s="16" t="s">
        <v>105</v>
      </c>
      <c r="F4" s="17" t="s">
        <v>17</v>
      </c>
      <c r="G4" s="16" t="s">
        <v>105</v>
      </c>
      <c r="H4" s="17" t="s">
        <v>17</v>
      </c>
      <c r="I4" s="16" t="s">
        <v>105</v>
      </c>
      <c r="J4" s="17" t="s">
        <v>17</v>
      </c>
    </row>
    <row r="5" spans="1:10">
      <c r="A5" s="18">
        <v>1</v>
      </c>
      <c r="B5" s="19" t="s">
        <v>52</v>
      </c>
      <c r="C5" s="19">
        <v>5727</v>
      </c>
      <c r="D5" s="20">
        <v>94.81</v>
      </c>
      <c r="E5" s="19">
        <v>2617</v>
      </c>
      <c r="F5" s="20">
        <v>19.899999999999999</v>
      </c>
      <c r="G5" s="19">
        <v>10088</v>
      </c>
      <c r="H5" s="20">
        <v>116.24</v>
      </c>
      <c r="I5" s="19">
        <v>4563</v>
      </c>
      <c r="J5" s="20">
        <v>27.68</v>
      </c>
    </row>
    <row r="6" spans="1:10">
      <c r="A6" s="18">
        <v>2</v>
      </c>
      <c r="B6" s="19" t="s">
        <v>53</v>
      </c>
      <c r="C6" s="19">
        <v>0</v>
      </c>
      <c r="D6" s="20">
        <v>0</v>
      </c>
      <c r="E6" s="19">
        <v>0</v>
      </c>
      <c r="F6" s="20">
        <v>0</v>
      </c>
      <c r="G6" s="19">
        <v>0</v>
      </c>
      <c r="H6" s="20">
        <v>0</v>
      </c>
      <c r="I6" s="19">
        <v>0</v>
      </c>
      <c r="J6" s="20">
        <v>0</v>
      </c>
    </row>
    <row r="7" spans="1:10">
      <c r="A7" s="18">
        <v>3</v>
      </c>
      <c r="B7" s="19" t="s">
        <v>54</v>
      </c>
      <c r="C7" s="19">
        <v>2758</v>
      </c>
      <c r="D7" s="20">
        <v>30.78</v>
      </c>
      <c r="E7" s="19">
        <v>0</v>
      </c>
      <c r="F7" s="20">
        <v>0</v>
      </c>
      <c r="G7" s="19">
        <v>0</v>
      </c>
      <c r="H7" s="20">
        <v>0</v>
      </c>
      <c r="I7" s="19">
        <v>0</v>
      </c>
      <c r="J7" s="20">
        <v>0</v>
      </c>
    </row>
    <row r="8" spans="1:10">
      <c r="A8" s="18">
        <v>4</v>
      </c>
      <c r="B8" s="19" t="s">
        <v>55</v>
      </c>
      <c r="C8" s="19">
        <v>2931</v>
      </c>
      <c r="D8" s="20">
        <v>58.68</v>
      </c>
      <c r="E8" s="19">
        <v>2931</v>
      </c>
      <c r="F8" s="20">
        <v>41.07</v>
      </c>
      <c r="G8" s="19">
        <v>2602</v>
      </c>
      <c r="H8" s="20">
        <v>42.44</v>
      </c>
      <c r="I8" s="19">
        <v>2602</v>
      </c>
      <c r="J8" s="20">
        <v>29.7</v>
      </c>
    </row>
    <row r="9" spans="1:10">
      <c r="A9" s="18">
        <v>5</v>
      </c>
      <c r="B9" s="1" t="s">
        <v>56</v>
      </c>
      <c r="C9" s="19">
        <v>68</v>
      </c>
      <c r="D9" s="20">
        <v>1.1299999999999999</v>
      </c>
      <c r="E9" s="19">
        <v>0</v>
      </c>
      <c r="F9" s="20">
        <v>0</v>
      </c>
      <c r="G9" s="19">
        <v>0</v>
      </c>
      <c r="H9" s="20">
        <v>0</v>
      </c>
      <c r="I9" s="19">
        <v>0</v>
      </c>
      <c r="J9" s="20">
        <v>0</v>
      </c>
    </row>
    <row r="10" spans="1:10">
      <c r="A10" s="18">
        <v>6</v>
      </c>
      <c r="B10" s="1" t="s">
        <v>57</v>
      </c>
      <c r="C10" s="19">
        <v>1509</v>
      </c>
      <c r="D10" s="20">
        <v>71.540000000000006</v>
      </c>
      <c r="E10" s="19">
        <v>767</v>
      </c>
      <c r="F10" s="20">
        <v>38.68</v>
      </c>
      <c r="G10" s="19">
        <v>6185</v>
      </c>
      <c r="H10" s="20">
        <v>228.82</v>
      </c>
      <c r="I10" s="19">
        <v>3278</v>
      </c>
      <c r="J10" s="20">
        <v>116.98</v>
      </c>
    </row>
    <row r="11" spans="1:10">
      <c r="A11" s="18">
        <v>7</v>
      </c>
      <c r="B11" s="1" t="s">
        <v>45</v>
      </c>
      <c r="C11" s="19">
        <v>25</v>
      </c>
      <c r="D11" s="20">
        <v>0.13</v>
      </c>
      <c r="E11" s="19">
        <v>0</v>
      </c>
      <c r="F11" s="20">
        <v>0</v>
      </c>
      <c r="G11" s="19">
        <v>0</v>
      </c>
      <c r="H11" s="20">
        <v>0</v>
      </c>
      <c r="I11" s="19">
        <v>0</v>
      </c>
      <c r="J11" s="20">
        <v>0</v>
      </c>
    </row>
    <row r="12" spans="1:10">
      <c r="A12" s="18">
        <v>8</v>
      </c>
      <c r="B12" s="1" t="s">
        <v>58</v>
      </c>
      <c r="C12" s="19">
        <v>5501</v>
      </c>
      <c r="D12" s="20">
        <v>128.26</v>
      </c>
      <c r="E12" s="19">
        <v>2872</v>
      </c>
      <c r="F12" s="20">
        <v>43.65</v>
      </c>
      <c r="G12" s="19">
        <v>2974</v>
      </c>
      <c r="H12" s="20">
        <v>37.9</v>
      </c>
      <c r="I12" s="19">
        <v>618</v>
      </c>
      <c r="J12" s="20">
        <v>10.25</v>
      </c>
    </row>
    <row r="13" spans="1:10">
      <c r="A13" s="18">
        <v>9</v>
      </c>
      <c r="B13" s="1" t="s">
        <v>46</v>
      </c>
      <c r="C13" s="19">
        <v>10</v>
      </c>
      <c r="D13" s="20">
        <v>0.18</v>
      </c>
      <c r="E13" s="19">
        <v>0</v>
      </c>
      <c r="F13" s="20">
        <v>0</v>
      </c>
      <c r="G13" s="19">
        <v>0</v>
      </c>
      <c r="H13" s="20">
        <v>0</v>
      </c>
      <c r="I13" s="19">
        <v>0</v>
      </c>
      <c r="J13" s="20">
        <v>0</v>
      </c>
    </row>
    <row r="14" spans="1:10">
      <c r="A14" s="18">
        <v>10</v>
      </c>
      <c r="B14" s="1" t="s">
        <v>78</v>
      </c>
      <c r="C14" s="19">
        <v>0</v>
      </c>
      <c r="D14" s="20">
        <v>0</v>
      </c>
      <c r="E14" s="19">
        <v>0</v>
      </c>
      <c r="F14" s="20">
        <v>0</v>
      </c>
      <c r="G14" s="19">
        <v>7</v>
      </c>
      <c r="H14" s="20">
        <v>0.11</v>
      </c>
      <c r="I14" s="19">
        <v>0</v>
      </c>
      <c r="J14" s="20">
        <v>0</v>
      </c>
    </row>
    <row r="15" spans="1:10">
      <c r="A15" s="18">
        <v>11</v>
      </c>
      <c r="B15" s="1" t="s">
        <v>59</v>
      </c>
      <c r="C15" s="19">
        <v>0</v>
      </c>
      <c r="D15" s="20">
        <v>0</v>
      </c>
      <c r="E15" s="19">
        <v>0</v>
      </c>
      <c r="F15" s="20">
        <v>0</v>
      </c>
      <c r="G15" s="19">
        <v>0</v>
      </c>
      <c r="H15" s="20">
        <v>0</v>
      </c>
      <c r="I15" s="19">
        <v>0</v>
      </c>
      <c r="J15" s="20">
        <v>0</v>
      </c>
    </row>
    <row r="16" spans="1:10">
      <c r="A16" s="18">
        <v>12</v>
      </c>
      <c r="B16" s="1" t="s">
        <v>60</v>
      </c>
      <c r="C16" s="19">
        <v>0</v>
      </c>
      <c r="D16" s="20">
        <v>0</v>
      </c>
      <c r="E16" s="19">
        <v>0</v>
      </c>
      <c r="F16" s="20">
        <v>0</v>
      </c>
      <c r="G16" s="19">
        <v>0</v>
      </c>
      <c r="H16" s="20">
        <v>0</v>
      </c>
      <c r="I16" s="19">
        <v>0</v>
      </c>
      <c r="J16" s="20">
        <v>0</v>
      </c>
    </row>
    <row r="17" spans="1:10">
      <c r="A17" s="18">
        <v>13</v>
      </c>
      <c r="B17" s="1" t="s">
        <v>79</v>
      </c>
      <c r="C17" s="19">
        <v>11</v>
      </c>
      <c r="D17" s="20">
        <v>0.18</v>
      </c>
      <c r="E17" s="19">
        <v>0</v>
      </c>
      <c r="F17" s="20">
        <v>0</v>
      </c>
      <c r="G17" s="19">
        <v>0</v>
      </c>
      <c r="H17" s="20">
        <v>0</v>
      </c>
      <c r="I17" s="19">
        <v>0</v>
      </c>
      <c r="J17" s="20">
        <v>0</v>
      </c>
    </row>
    <row r="18" spans="1:10">
      <c r="A18" s="18">
        <v>14</v>
      </c>
      <c r="B18" s="1" t="s">
        <v>80</v>
      </c>
      <c r="C18" s="19">
        <v>0</v>
      </c>
      <c r="D18" s="20">
        <v>0</v>
      </c>
      <c r="E18" s="19">
        <v>0</v>
      </c>
      <c r="F18" s="20">
        <v>0</v>
      </c>
      <c r="G18" s="19">
        <v>83</v>
      </c>
      <c r="H18" s="20">
        <v>6.91</v>
      </c>
      <c r="I18" s="19">
        <v>3</v>
      </c>
      <c r="J18" s="20">
        <v>0.55000000000000004</v>
      </c>
    </row>
    <row r="19" spans="1:10">
      <c r="A19" s="18">
        <v>15</v>
      </c>
      <c r="B19" s="1" t="s">
        <v>61</v>
      </c>
      <c r="C19" s="19">
        <v>24061</v>
      </c>
      <c r="D19" s="20">
        <v>362.75</v>
      </c>
      <c r="E19" s="19">
        <v>7218</v>
      </c>
      <c r="F19" s="20">
        <v>108.82</v>
      </c>
      <c r="G19" s="19">
        <v>2712</v>
      </c>
      <c r="H19" s="20">
        <v>40.61</v>
      </c>
      <c r="I19" s="19">
        <v>542</v>
      </c>
      <c r="J19" s="20">
        <v>80.12</v>
      </c>
    </row>
    <row r="20" spans="1:10">
      <c r="A20" s="18">
        <v>16</v>
      </c>
      <c r="B20" s="1" t="s">
        <v>62</v>
      </c>
      <c r="C20" s="19">
        <v>0</v>
      </c>
      <c r="D20" s="20">
        <v>0</v>
      </c>
      <c r="E20" s="19">
        <v>0</v>
      </c>
      <c r="F20" s="20">
        <v>0</v>
      </c>
      <c r="G20" s="19">
        <v>0</v>
      </c>
      <c r="H20" s="20">
        <v>0</v>
      </c>
      <c r="I20" s="19">
        <v>0</v>
      </c>
      <c r="J20" s="20">
        <v>0</v>
      </c>
    </row>
    <row r="21" spans="1:10">
      <c r="A21" s="18">
        <v>17</v>
      </c>
      <c r="B21" s="1" t="s">
        <v>77</v>
      </c>
      <c r="C21" s="19">
        <v>299</v>
      </c>
      <c r="D21" s="20">
        <v>6.69</v>
      </c>
      <c r="E21" s="19">
        <v>120</v>
      </c>
      <c r="F21" s="20">
        <v>2.21</v>
      </c>
      <c r="G21" s="19">
        <v>619</v>
      </c>
      <c r="H21" s="20">
        <v>6.75</v>
      </c>
      <c r="I21" s="19">
        <v>264</v>
      </c>
      <c r="J21" s="20">
        <v>2.4500000000000002</v>
      </c>
    </row>
    <row r="22" spans="1:10">
      <c r="A22" s="18">
        <v>18</v>
      </c>
      <c r="B22" s="1" t="s">
        <v>63</v>
      </c>
      <c r="C22" s="19">
        <v>153</v>
      </c>
      <c r="D22" s="20">
        <v>3.52</v>
      </c>
      <c r="E22" s="19">
        <v>0</v>
      </c>
      <c r="F22" s="20">
        <v>0</v>
      </c>
      <c r="G22" s="19">
        <v>0</v>
      </c>
      <c r="H22" s="20">
        <v>0</v>
      </c>
      <c r="I22" s="19">
        <v>0</v>
      </c>
      <c r="J22" s="20">
        <v>0</v>
      </c>
    </row>
    <row r="23" spans="1:10">
      <c r="A23" s="18">
        <v>19</v>
      </c>
      <c r="B23" s="1" t="s">
        <v>64</v>
      </c>
      <c r="C23" s="19">
        <v>0</v>
      </c>
      <c r="D23" s="20">
        <v>0</v>
      </c>
      <c r="E23" s="19">
        <v>0</v>
      </c>
      <c r="F23" s="20">
        <v>0</v>
      </c>
      <c r="G23" s="19">
        <v>0</v>
      </c>
      <c r="H23" s="20">
        <v>0</v>
      </c>
      <c r="I23" s="19">
        <v>0</v>
      </c>
      <c r="J23" s="20">
        <v>0</v>
      </c>
    </row>
    <row r="24" spans="1:10">
      <c r="A24" s="18">
        <v>20</v>
      </c>
      <c r="B24" s="19" t="s">
        <v>47</v>
      </c>
      <c r="C24" s="19">
        <v>0</v>
      </c>
      <c r="D24" s="20">
        <v>0</v>
      </c>
      <c r="E24" s="19">
        <v>0</v>
      </c>
      <c r="F24" s="20">
        <v>0</v>
      </c>
      <c r="G24" s="19">
        <v>0</v>
      </c>
      <c r="H24" s="20">
        <v>0</v>
      </c>
      <c r="I24" s="19">
        <v>0</v>
      </c>
      <c r="J24" s="20">
        <v>0</v>
      </c>
    </row>
    <row r="25" spans="1:10">
      <c r="A25" s="18">
        <v>21</v>
      </c>
      <c r="B25" s="19" t="s">
        <v>106</v>
      </c>
      <c r="C25" s="19">
        <v>0</v>
      </c>
      <c r="D25" s="20">
        <v>0</v>
      </c>
      <c r="E25" s="19">
        <v>0</v>
      </c>
      <c r="F25" s="20">
        <v>0</v>
      </c>
      <c r="G25" s="19">
        <v>0</v>
      </c>
      <c r="H25" s="20">
        <v>0</v>
      </c>
      <c r="I25" s="19">
        <v>0</v>
      </c>
      <c r="J25" s="20">
        <v>0</v>
      </c>
    </row>
    <row r="26" spans="1:10">
      <c r="A26" s="18">
        <v>22</v>
      </c>
      <c r="B26" s="19" t="s">
        <v>65</v>
      </c>
      <c r="C26" s="19">
        <v>0</v>
      </c>
      <c r="D26" s="20">
        <v>0</v>
      </c>
      <c r="E26" s="19">
        <v>0</v>
      </c>
      <c r="F26" s="20">
        <v>0</v>
      </c>
      <c r="G26" s="19">
        <v>0</v>
      </c>
      <c r="H26" s="20">
        <v>0</v>
      </c>
      <c r="I26" s="19">
        <v>0</v>
      </c>
      <c r="J26" s="20">
        <v>0</v>
      </c>
    </row>
    <row r="27" spans="1:10">
      <c r="A27" s="18">
        <v>23</v>
      </c>
      <c r="B27" s="19" t="s">
        <v>66</v>
      </c>
      <c r="C27" s="19">
        <v>0</v>
      </c>
      <c r="D27" s="20">
        <v>0</v>
      </c>
      <c r="E27" s="19">
        <v>0</v>
      </c>
      <c r="F27" s="20">
        <v>0</v>
      </c>
      <c r="G27" s="19">
        <v>0</v>
      </c>
      <c r="H27" s="20">
        <v>0</v>
      </c>
      <c r="I27" s="19">
        <v>0</v>
      </c>
      <c r="J27" s="20">
        <v>0</v>
      </c>
    </row>
    <row r="28" spans="1:10">
      <c r="A28" s="18">
        <v>24</v>
      </c>
      <c r="B28" s="19" t="s">
        <v>81</v>
      </c>
      <c r="C28" s="19">
        <v>0</v>
      </c>
      <c r="D28" s="20">
        <v>0</v>
      </c>
      <c r="E28" s="19">
        <v>0</v>
      </c>
      <c r="F28" s="20">
        <v>0</v>
      </c>
      <c r="G28" s="19">
        <v>0</v>
      </c>
      <c r="H28" s="20">
        <v>0</v>
      </c>
      <c r="I28" s="19">
        <v>0</v>
      </c>
      <c r="J28" s="20">
        <v>0</v>
      </c>
    </row>
    <row r="29" spans="1:10">
      <c r="A29" s="18">
        <v>25</v>
      </c>
      <c r="B29" s="19" t="s">
        <v>82</v>
      </c>
      <c r="C29" s="19">
        <v>0</v>
      </c>
      <c r="D29" s="20">
        <v>0</v>
      </c>
      <c r="E29" s="19">
        <v>0</v>
      </c>
      <c r="F29" s="20">
        <v>0</v>
      </c>
      <c r="G29" s="19">
        <v>0</v>
      </c>
      <c r="H29" s="20">
        <v>0</v>
      </c>
      <c r="I29" s="19">
        <v>0</v>
      </c>
      <c r="J29" s="20">
        <v>0</v>
      </c>
    </row>
    <row r="30" spans="1:10">
      <c r="A30" s="18">
        <v>26</v>
      </c>
      <c r="B30" s="19" t="s">
        <v>83</v>
      </c>
      <c r="C30" s="19">
        <v>0</v>
      </c>
      <c r="D30" s="20">
        <v>0</v>
      </c>
      <c r="E30" s="19">
        <v>0</v>
      </c>
      <c r="F30" s="20">
        <v>0</v>
      </c>
      <c r="G30" s="19">
        <v>0</v>
      </c>
      <c r="H30" s="20">
        <v>0</v>
      </c>
      <c r="I30" s="19">
        <v>0</v>
      </c>
      <c r="J30" s="20">
        <v>0</v>
      </c>
    </row>
    <row r="31" spans="1:10">
      <c r="A31" s="18">
        <v>27</v>
      </c>
      <c r="B31" s="19" t="s">
        <v>84</v>
      </c>
      <c r="C31" s="19">
        <v>0</v>
      </c>
      <c r="D31" s="20">
        <v>0</v>
      </c>
      <c r="E31" s="19">
        <v>0</v>
      </c>
      <c r="F31" s="20">
        <v>0</v>
      </c>
      <c r="G31" s="19">
        <v>0</v>
      </c>
      <c r="H31" s="20">
        <v>0</v>
      </c>
      <c r="I31" s="19">
        <v>0</v>
      </c>
      <c r="J31" s="20">
        <v>0</v>
      </c>
    </row>
    <row r="32" spans="1:10">
      <c r="A32" s="18">
        <v>28</v>
      </c>
      <c r="B32" s="19" t="s">
        <v>67</v>
      </c>
      <c r="C32" s="19">
        <v>0</v>
      </c>
      <c r="D32" s="20">
        <v>0</v>
      </c>
      <c r="E32" s="19">
        <v>0</v>
      </c>
      <c r="F32" s="20">
        <v>0</v>
      </c>
      <c r="G32" s="19">
        <v>411</v>
      </c>
      <c r="H32" s="20">
        <v>4.88</v>
      </c>
      <c r="I32" s="19">
        <v>0</v>
      </c>
      <c r="J32" s="20">
        <v>0</v>
      </c>
    </row>
    <row r="33" spans="1:10">
      <c r="A33" s="18">
        <v>29</v>
      </c>
      <c r="B33" s="19" t="s">
        <v>44</v>
      </c>
      <c r="C33" s="19">
        <v>0</v>
      </c>
      <c r="D33" s="20">
        <v>0</v>
      </c>
      <c r="E33" s="19">
        <v>0</v>
      </c>
      <c r="F33" s="20">
        <v>0</v>
      </c>
      <c r="G33" s="19">
        <v>0</v>
      </c>
      <c r="H33" s="20">
        <v>0</v>
      </c>
      <c r="I33" s="19">
        <v>0</v>
      </c>
      <c r="J33" s="20">
        <v>0</v>
      </c>
    </row>
    <row r="34" spans="1:10">
      <c r="A34" s="18">
        <v>30</v>
      </c>
      <c r="B34" s="19" t="s">
        <v>68</v>
      </c>
      <c r="C34" s="19">
        <v>9763</v>
      </c>
      <c r="D34" s="20">
        <v>30.76</v>
      </c>
      <c r="E34" s="19">
        <v>3425</v>
      </c>
      <c r="F34" s="20">
        <v>111.15</v>
      </c>
      <c r="G34" s="19">
        <v>1030</v>
      </c>
      <c r="H34" s="20">
        <v>3.49</v>
      </c>
      <c r="I34" s="19">
        <v>696</v>
      </c>
      <c r="J34" s="20">
        <v>34.729999999999997</v>
      </c>
    </row>
    <row r="35" spans="1:10">
      <c r="A35" s="18">
        <v>31</v>
      </c>
      <c r="B35" s="19" t="s">
        <v>69</v>
      </c>
      <c r="C35" s="19">
        <v>0</v>
      </c>
      <c r="D35" s="20">
        <v>0</v>
      </c>
      <c r="E35" s="19">
        <v>0</v>
      </c>
      <c r="F35" s="20">
        <v>0</v>
      </c>
      <c r="G35" s="19">
        <v>0</v>
      </c>
      <c r="H35" s="20">
        <v>0</v>
      </c>
      <c r="I35" s="19">
        <v>0</v>
      </c>
      <c r="J35" s="20">
        <v>0</v>
      </c>
    </row>
    <row r="36" spans="1:10">
      <c r="A36" s="18">
        <v>32</v>
      </c>
      <c r="B36" s="19" t="s">
        <v>85</v>
      </c>
      <c r="C36" s="19">
        <v>0</v>
      </c>
      <c r="D36" s="20">
        <v>0</v>
      </c>
      <c r="E36" s="19">
        <v>0</v>
      </c>
      <c r="F36" s="20">
        <v>0</v>
      </c>
      <c r="G36" s="19">
        <v>0</v>
      </c>
      <c r="H36" s="20">
        <v>0</v>
      </c>
      <c r="I36" s="19">
        <v>0</v>
      </c>
      <c r="J36" s="20">
        <v>0</v>
      </c>
    </row>
    <row r="37" spans="1:10">
      <c r="A37" s="18">
        <v>33</v>
      </c>
      <c r="B37" s="19" t="s">
        <v>48</v>
      </c>
      <c r="C37" s="19">
        <v>0</v>
      </c>
      <c r="D37" s="20">
        <v>0</v>
      </c>
      <c r="E37" s="19">
        <v>0</v>
      </c>
      <c r="F37" s="20">
        <v>0</v>
      </c>
      <c r="G37" s="19">
        <v>0</v>
      </c>
      <c r="H37" s="20">
        <v>0</v>
      </c>
      <c r="I37" s="19">
        <v>0</v>
      </c>
      <c r="J37" s="20">
        <v>0</v>
      </c>
    </row>
    <row r="38" spans="1:10">
      <c r="A38" s="18">
        <v>34</v>
      </c>
      <c r="B38" s="19" t="s">
        <v>86</v>
      </c>
      <c r="C38" s="19">
        <v>0</v>
      </c>
      <c r="D38" s="20">
        <v>0</v>
      </c>
      <c r="E38" s="19">
        <v>0</v>
      </c>
      <c r="F38" s="20">
        <v>0</v>
      </c>
      <c r="G38" s="19">
        <v>0</v>
      </c>
      <c r="H38" s="20">
        <v>0</v>
      </c>
      <c r="I38" s="19">
        <v>0</v>
      </c>
      <c r="J38" s="20">
        <v>0</v>
      </c>
    </row>
    <row r="39" spans="1:10">
      <c r="A39" s="18">
        <v>35</v>
      </c>
      <c r="B39" s="19" t="s">
        <v>87</v>
      </c>
      <c r="C39" s="19">
        <v>0</v>
      </c>
      <c r="D39" s="20">
        <v>0</v>
      </c>
      <c r="E39" s="19">
        <v>0</v>
      </c>
      <c r="F39" s="20">
        <v>0</v>
      </c>
      <c r="G39" s="19">
        <v>0</v>
      </c>
      <c r="H39" s="20">
        <v>0</v>
      </c>
      <c r="I39" s="19">
        <v>0</v>
      </c>
      <c r="J39" s="20">
        <v>0</v>
      </c>
    </row>
    <row r="40" spans="1:10">
      <c r="A40" s="18">
        <v>36</v>
      </c>
      <c r="B40" s="19" t="s">
        <v>70</v>
      </c>
      <c r="C40" s="19">
        <v>0</v>
      </c>
      <c r="D40" s="20">
        <v>0</v>
      </c>
      <c r="E40" s="19">
        <v>0</v>
      </c>
      <c r="F40" s="20">
        <v>0</v>
      </c>
      <c r="G40" s="19">
        <v>0</v>
      </c>
      <c r="H40" s="20">
        <v>0</v>
      </c>
      <c r="I40" s="19">
        <v>0</v>
      </c>
      <c r="J40" s="20">
        <v>0</v>
      </c>
    </row>
    <row r="41" spans="1:10">
      <c r="A41" s="18">
        <v>37</v>
      </c>
      <c r="B41" s="19" t="s">
        <v>88</v>
      </c>
      <c r="C41" s="19">
        <v>0</v>
      </c>
      <c r="D41" s="20">
        <v>0</v>
      </c>
      <c r="E41" s="19">
        <v>0</v>
      </c>
      <c r="F41" s="20">
        <v>0</v>
      </c>
      <c r="G41" s="19">
        <v>0</v>
      </c>
      <c r="H41" s="20">
        <v>0</v>
      </c>
      <c r="I41" s="19">
        <v>0</v>
      </c>
      <c r="J41" s="20">
        <v>0</v>
      </c>
    </row>
    <row r="42" spans="1:10">
      <c r="A42" s="18">
        <v>38</v>
      </c>
      <c r="B42" s="19" t="s">
        <v>71</v>
      </c>
      <c r="C42" s="19">
        <v>0</v>
      </c>
      <c r="D42" s="20">
        <v>0</v>
      </c>
      <c r="E42" s="19">
        <v>0</v>
      </c>
      <c r="F42" s="20">
        <v>0</v>
      </c>
      <c r="G42" s="19">
        <v>0</v>
      </c>
      <c r="H42" s="20">
        <v>0</v>
      </c>
      <c r="I42" s="19">
        <v>0</v>
      </c>
      <c r="J42" s="20">
        <v>0</v>
      </c>
    </row>
    <row r="43" spans="1:10">
      <c r="A43" s="18">
        <v>39</v>
      </c>
      <c r="B43" s="19" t="s">
        <v>89</v>
      </c>
      <c r="C43" s="19">
        <v>0</v>
      </c>
      <c r="D43" s="20">
        <v>0</v>
      </c>
      <c r="E43" s="19">
        <v>0</v>
      </c>
      <c r="F43" s="20">
        <v>0</v>
      </c>
      <c r="G43" s="19">
        <v>0</v>
      </c>
      <c r="H43" s="20">
        <v>0</v>
      </c>
      <c r="I43" s="19">
        <v>0</v>
      </c>
      <c r="J43" s="20">
        <v>0</v>
      </c>
    </row>
    <row r="44" spans="1:10">
      <c r="A44" s="18">
        <v>40</v>
      </c>
      <c r="B44" s="19" t="s">
        <v>90</v>
      </c>
      <c r="C44" s="19">
        <v>0</v>
      </c>
      <c r="D44" s="20">
        <v>0</v>
      </c>
      <c r="E44" s="19">
        <v>0</v>
      </c>
      <c r="F44" s="20">
        <v>0</v>
      </c>
      <c r="G44" s="19">
        <v>0</v>
      </c>
      <c r="H44" s="20">
        <v>0</v>
      </c>
      <c r="I44" s="19">
        <v>0</v>
      </c>
      <c r="J44" s="20">
        <v>0</v>
      </c>
    </row>
    <row r="45" spans="1:10">
      <c r="A45" s="18">
        <v>41</v>
      </c>
      <c r="B45" s="19" t="s">
        <v>72</v>
      </c>
      <c r="C45" s="19">
        <v>0</v>
      </c>
      <c r="D45" s="20">
        <v>0</v>
      </c>
      <c r="E45" s="19">
        <v>0</v>
      </c>
      <c r="F45" s="20">
        <v>0</v>
      </c>
      <c r="G45" s="19">
        <v>0</v>
      </c>
      <c r="H45" s="20">
        <v>0</v>
      </c>
      <c r="I45" s="19">
        <v>0</v>
      </c>
      <c r="J45" s="20">
        <v>0</v>
      </c>
    </row>
    <row r="46" spans="1:10">
      <c r="A46" s="18">
        <v>42</v>
      </c>
      <c r="B46" s="19" t="s">
        <v>73</v>
      </c>
      <c r="C46" s="19">
        <v>0</v>
      </c>
      <c r="D46" s="20">
        <v>0</v>
      </c>
      <c r="E46" s="19">
        <v>0</v>
      </c>
      <c r="F46" s="20">
        <v>0</v>
      </c>
      <c r="G46" s="19">
        <v>0</v>
      </c>
      <c r="H46" s="20">
        <v>0</v>
      </c>
      <c r="I46" s="19">
        <v>0</v>
      </c>
      <c r="J46" s="20">
        <v>0</v>
      </c>
    </row>
    <row r="47" spans="1:10">
      <c r="A47" s="18">
        <v>43</v>
      </c>
      <c r="B47" s="19" t="s">
        <v>91</v>
      </c>
      <c r="C47" s="19">
        <v>0</v>
      </c>
      <c r="D47" s="20">
        <v>0</v>
      </c>
      <c r="E47" s="19">
        <v>0</v>
      </c>
      <c r="F47" s="20">
        <v>0</v>
      </c>
      <c r="G47" s="19">
        <v>0</v>
      </c>
      <c r="H47" s="20">
        <v>0</v>
      </c>
      <c r="I47" s="19">
        <v>0</v>
      </c>
      <c r="J47" s="20">
        <v>0</v>
      </c>
    </row>
    <row r="48" spans="1:10">
      <c r="A48" s="18">
        <v>44</v>
      </c>
      <c r="B48" s="19" t="s">
        <v>74</v>
      </c>
      <c r="C48" s="19">
        <v>0</v>
      </c>
      <c r="D48" s="20">
        <v>0</v>
      </c>
      <c r="E48" s="19">
        <v>0</v>
      </c>
      <c r="F48" s="20">
        <v>0</v>
      </c>
      <c r="G48" s="19">
        <v>0</v>
      </c>
      <c r="H48" s="20">
        <v>0</v>
      </c>
      <c r="I48" s="19">
        <v>0</v>
      </c>
      <c r="J48" s="20">
        <v>0</v>
      </c>
    </row>
    <row r="49" spans="1:10">
      <c r="A49" s="18">
        <v>45</v>
      </c>
      <c r="B49" s="19" t="s">
        <v>75</v>
      </c>
      <c r="C49" s="19">
        <v>0</v>
      </c>
      <c r="D49" s="20">
        <v>0</v>
      </c>
      <c r="E49" s="19">
        <v>0</v>
      </c>
      <c r="F49" s="20">
        <v>0</v>
      </c>
      <c r="G49" s="19">
        <v>0</v>
      </c>
      <c r="H49" s="20">
        <v>0</v>
      </c>
      <c r="I49" s="19">
        <v>0</v>
      </c>
      <c r="J49" s="20">
        <v>0</v>
      </c>
    </row>
    <row r="50" spans="1:10">
      <c r="A50" s="18">
        <v>46</v>
      </c>
      <c r="B50" s="19" t="s">
        <v>92</v>
      </c>
      <c r="C50" s="19">
        <v>0</v>
      </c>
      <c r="D50" s="20">
        <v>0</v>
      </c>
      <c r="E50" s="19">
        <v>0</v>
      </c>
      <c r="F50" s="20">
        <v>0</v>
      </c>
      <c r="G50" s="19">
        <v>0</v>
      </c>
      <c r="H50" s="20">
        <v>0</v>
      </c>
      <c r="I50" s="19">
        <v>0</v>
      </c>
      <c r="J50" s="20">
        <v>0</v>
      </c>
    </row>
    <row r="51" spans="1:10">
      <c r="A51" s="18">
        <v>47</v>
      </c>
      <c r="B51" s="19" t="s">
        <v>93</v>
      </c>
      <c r="C51" s="19">
        <v>0</v>
      </c>
      <c r="D51" s="20">
        <v>0</v>
      </c>
      <c r="E51" s="19">
        <v>0</v>
      </c>
      <c r="F51" s="20">
        <v>0</v>
      </c>
      <c r="G51" s="19">
        <v>0</v>
      </c>
      <c r="H51" s="20">
        <v>0</v>
      </c>
      <c r="I51" s="19">
        <v>0</v>
      </c>
      <c r="J51" s="20">
        <v>0</v>
      </c>
    </row>
    <row r="52" spans="1:10">
      <c r="A52" s="18">
        <v>48</v>
      </c>
      <c r="B52" s="1" t="s">
        <v>49</v>
      </c>
      <c r="C52" s="19">
        <v>0</v>
      </c>
      <c r="D52" s="20">
        <v>0</v>
      </c>
      <c r="E52" s="19">
        <v>0</v>
      </c>
      <c r="F52" s="20">
        <v>0</v>
      </c>
      <c r="G52" s="19">
        <v>0</v>
      </c>
      <c r="H52" s="20">
        <v>0</v>
      </c>
      <c r="I52" s="19">
        <v>0</v>
      </c>
      <c r="J52" s="20">
        <v>0</v>
      </c>
    </row>
    <row r="53" spans="1:10">
      <c r="A53" s="18">
        <v>49</v>
      </c>
      <c r="B53" s="19" t="s">
        <v>43</v>
      </c>
      <c r="C53" s="19">
        <v>974</v>
      </c>
      <c r="D53" s="20">
        <v>8.01</v>
      </c>
      <c r="E53" s="19">
        <v>974</v>
      </c>
      <c r="F53" s="20">
        <v>8.01</v>
      </c>
      <c r="G53" s="19">
        <v>6</v>
      </c>
      <c r="H53" s="20">
        <v>0.2</v>
      </c>
      <c r="I53" s="19">
        <v>6</v>
      </c>
      <c r="J53" s="20">
        <v>0.2</v>
      </c>
    </row>
    <row r="54" spans="1:10">
      <c r="A54" s="18">
        <v>50</v>
      </c>
      <c r="B54" s="19" t="s">
        <v>76</v>
      </c>
      <c r="C54" s="19">
        <v>11242</v>
      </c>
      <c r="D54" s="20">
        <v>31.11</v>
      </c>
      <c r="E54" s="19">
        <v>0</v>
      </c>
      <c r="F54" s="20">
        <v>0</v>
      </c>
      <c r="G54" s="19">
        <v>0</v>
      </c>
      <c r="H54" s="20">
        <v>0</v>
      </c>
      <c r="I54" s="19">
        <v>0</v>
      </c>
      <c r="J54" s="20">
        <v>0</v>
      </c>
    </row>
    <row r="55" spans="1:10">
      <c r="A55" s="18"/>
      <c r="B55" s="9" t="s">
        <v>107</v>
      </c>
      <c r="C55" s="9">
        <f t="shared" ref="C55:J55" si="0">SUM(C5:C54)</f>
        <v>65032</v>
      </c>
      <c r="D55" s="8">
        <f t="shared" si="0"/>
        <v>828.53000000000009</v>
      </c>
      <c r="E55" s="9">
        <f t="shared" si="0"/>
        <v>20924</v>
      </c>
      <c r="F55" s="8">
        <f t="shared" si="0"/>
        <v>373.49</v>
      </c>
      <c r="G55" s="9">
        <f t="shared" si="0"/>
        <v>26717</v>
      </c>
      <c r="H55" s="8">
        <f t="shared" si="0"/>
        <v>488.35</v>
      </c>
      <c r="I55" s="9">
        <f t="shared" si="0"/>
        <v>12572</v>
      </c>
      <c r="J55" s="8">
        <f t="shared" si="0"/>
        <v>302.66000000000003</v>
      </c>
    </row>
    <row r="57" spans="1:10">
      <c r="B57" s="23"/>
    </row>
  </sheetData>
  <mergeCells count="7">
    <mergeCell ref="A1:J1"/>
    <mergeCell ref="C2:F2"/>
    <mergeCell ref="G2:I2"/>
    <mergeCell ref="C3:D3"/>
    <mergeCell ref="E3:F3"/>
    <mergeCell ref="G3:H3"/>
    <mergeCell ref="I3:J3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T61"/>
  <sheetViews>
    <sheetView zoomScaleNormal="100" workbookViewId="0">
      <pane xSplit="2" ySplit="5" topLeftCell="C41" activePane="bottomRight" state="frozen"/>
      <selection pane="topRight" activeCell="C1" sqref="C1"/>
      <selection pane="bottomLeft" activeCell="A6" sqref="A6"/>
      <selection pane="bottomRight" activeCell="J64" sqref="J64"/>
    </sheetView>
  </sheetViews>
  <sheetFormatPr baseColWidth="10" defaultColWidth="9.19921875" defaultRowHeight="13"/>
  <cols>
    <col min="1" max="1" width="5.59765625" style="98" customWidth="1"/>
    <col min="2" max="2" width="24.19921875" style="98" customWidth="1"/>
    <col min="3" max="3" width="9" style="100" bestFit="1" customWidth="1"/>
    <col min="4" max="4" width="9.19921875" style="100" bestFit="1" customWidth="1"/>
    <col min="5" max="6" width="10.19921875" style="100" bestFit="1" customWidth="1"/>
    <col min="7" max="7" width="8.19921875" style="100" customWidth="1"/>
    <col min="8" max="8" width="7.19921875" style="100" bestFit="1" customWidth="1"/>
    <col min="9" max="9" width="8.796875" style="100" customWidth="1"/>
    <col min="10" max="10" width="10.19921875" style="100" bestFit="1" customWidth="1"/>
    <col min="11" max="11" width="9.19921875" style="100" bestFit="1" customWidth="1"/>
    <col min="12" max="12" width="9.3984375" style="100" bestFit="1" customWidth="1"/>
    <col min="13" max="13" width="9.19921875" style="100" bestFit="1" customWidth="1"/>
    <col min="14" max="14" width="10.19921875" style="100" bestFit="1" customWidth="1"/>
    <col min="15" max="15" width="9.19921875" style="100" bestFit="1" customWidth="1"/>
    <col min="16" max="16" width="11.3984375" style="100" bestFit="1" customWidth="1"/>
    <col min="17" max="18" width="9.19921875" style="98"/>
    <col min="19" max="19" width="10" style="100" bestFit="1" customWidth="1"/>
    <col min="20" max="20" width="9.19921875" style="100"/>
    <col min="21" max="16384" width="9.19921875" style="98"/>
  </cols>
  <sheetData>
    <row r="1" spans="1:18" ht="15.75" customHeight="1">
      <c r="A1" s="501" t="s">
        <v>725</v>
      </c>
      <c r="B1" s="501"/>
      <c r="C1" s="501"/>
      <c r="D1" s="501"/>
      <c r="E1" s="501"/>
      <c r="F1" s="501"/>
      <c r="G1" s="501"/>
      <c r="H1" s="501"/>
      <c r="I1" s="501"/>
      <c r="J1" s="501"/>
      <c r="K1" s="501"/>
      <c r="L1" s="501"/>
      <c r="M1" s="501"/>
      <c r="N1" s="501"/>
      <c r="O1" s="501"/>
      <c r="P1" s="501"/>
    </row>
    <row r="2" spans="1:18" ht="14">
      <c r="A2" s="39" t="s">
        <v>110</v>
      </c>
      <c r="B2" s="39"/>
      <c r="C2" s="94"/>
      <c r="D2" s="94"/>
      <c r="E2" s="94"/>
      <c r="F2" s="94"/>
    </row>
    <row r="3" spans="1:18" ht="15" customHeight="1">
      <c r="A3" s="31"/>
      <c r="B3" s="536" t="s">
        <v>12</v>
      </c>
      <c r="C3" s="536"/>
      <c r="D3" s="536"/>
      <c r="M3" s="537" t="s">
        <v>171</v>
      </c>
      <c r="N3" s="537"/>
    </row>
    <row r="4" spans="1:18" ht="14">
      <c r="A4" s="399" t="s">
        <v>207</v>
      </c>
      <c r="B4" s="399" t="s">
        <v>3</v>
      </c>
      <c r="C4" s="489" t="s">
        <v>27</v>
      </c>
      <c r="D4" s="489"/>
      <c r="E4" s="489" t="s">
        <v>169</v>
      </c>
      <c r="F4" s="489"/>
      <c r="G4" s="489" t="s">
        <v>28</v>
      </c>
      <c r="H4" s="489"/>
      <c r="I4" s="489" t="s">
        <v>26</v>
      </c>
      <c r="J4" s="489"/>
      <c r="K4" s="489" t="s">
        <v>170</v>
      </c>
      <c r="L4" s="489"/>
      <c r="M4" s="489" t="s">
        <v>29</v>
      </c>
      <c r="N4" s="489"/>
      <c r="O4" s="489" t="s">
        <v>0</v>
      </c>
      <c r="P4" s="489"/>
      <c r="Q4" s="534"/>
      <c r="R4" s="535"/>
    </row>
    <row r="5" spans="1:18" ht="14">
      <c r="A5" s="399"/>
      <c r="B5" s="399"/>
      <c r="C5" s="378" t="s">
        <v>30</v>
      </c>
      <c r="D5" s="378" t="s">
        <v>17</v>
      </c>
      <c r="E5" s="378" t="s">
        <v>30</v>
      </c>
      <c r="F5" s="378" t="s">
        <v>17</v>
      </c>
      <c r="G5" s="378" t="s">
        <v>30</v>
      </c>
      <c r="H5" s="378" t="s">
        <v>17</v>
      </c>
      <c r="I5" s="378" t="s">
        <v>30</v>
      </c>
      <c r="J5" s="378" t="s">
        <v>17</v>
      </c>
      <c r="K5" s="378" t="s">
        <v>30</v>
      </c>
      <c r="L5" s="378" t="s">
        <v>17</v>
      </c>
      <c r="M5" s="378" t="s">
        <v>30</v>
      </c>
      <c r="N5" s="378" t="s">
        <v>17</v>
      </c>
      <c r="O5" s="378" t="s">
        <v>30</v>
      </c>
      <c r="P5" s="378" t="s">
        <v>17</v>
      </c>
      <c r="Q5" s="381"/>
      <c r="R5" s="381"/>
    </row>
    <row r="6" spans="1:18" ht="15" customHeight="1">
      <c r="A6" s="48">
        <v>1</v>
      </c>
      <c r="B6" s="49" t="s">
        <v>52</v>
      </c>
      <c r="C6" s="89">
        <v>6240</v>
      </c>
      <c r="D6" s="89">
        <v>11650</v>
      </c>
      <c r="E6" s="89">
        <v>11087</v>
      </c>
      <c r="F6" s="89">
        <v>23139</v>
      </c>
      <c r="G6" s="89">
        <v>54</v>
      </c>
      <c r="H6" s="89">
        <v>96</v>
      </c>
      <c r="I6" s="89">
        <v>889</v>
      </c>
      <c r="J6" s="89">
        <v>6957</v>
      </c>
      <c r="K6" s="89">
        <v>0</v>
      </c>
      <c r="L6" s="89">
        <v>0</v>
      </c>
      <c r="M6" s="89">
        <v>1988</v>
      </c>
      <c r="N6" s="89">
        <v>15445</v>
      </c>
      <c r="O6" s="89">
        <f t="shared" ref="O6" si="0">C6+E6+G6+I6+K6+M6</f>
        <v>20258</v>
      </c>
      <c r="P6" s="89">
        <f t="shared" ref="P6" si="1">D6+F6+H6+J6+L6+N6</f>
        <v>57287</v>
      </c>
    </row>
    <row r="7" spans="1:18" ht="14">
      <c r="A7" s="48">
        <v>2</v>
      </c>
      <c r="B7" s="49" t="s">
        <v>53</v>
      </c>
      <c r="C7" s="89">
        <v>23</v>
      </c>
      <c r="D7" s="89">
        <v>48</v>
      </c>
      <c r="E7" s="89">
        <v>424</v>
      </c>
      <c r="F7" s="89">
        <v>1367</v>
      </c>
      <c r="G7" s="89">
        <v>10</v>
      </c>
      <c r="H7" s="89">
        <v>27</v>
      </c>
      <c r="I7" s="89">
        <v>35</v>
      </c>
      <c r="J7" s="89">
        <v>97</v>
      </c>
      <c r="K7" s="89">
        <v>0</v>
      </c>
      <c r="L7" s="89">
        <v>0</v>
      </c>
      <c r="M7" s="89">
        <v>449</v>
      </c>
      <c r="N7" s="89">
        <v>2168</v>
      </c>
      <c r="O7" s="89">
        <f t="shared" ref="O7:O57" si="2">C7+E7+G7+I7+K7+M7</f>
        <v>941</v>
      </c>
      <c r="P7" s="89">
        <f t="shared" ref="P7:P57" si="3">D7+F7+H7+J7+L7+N7</f>
        <v>3707</v>
      </c>
    </row>
    <row r="8" spans="1:18" ht="14">
      <c r="A8" s="48">
        <v>3</v>
      </c>
      <c r="B8" s="49" t="s">
        <v>54</v>
      </c>
      <c r="C8" s="89">
        <v>451</v>
      </c>
      <c r="D8" s="89">
        <v>1805</v>
      </c>
      <c r="E8" s="89">
        <v>4355</v>
      </c>
      <c r="F8" s="89">
        <v>16870</v>
      </c>
      <c r="G8" s="89">
        <v>55</v>
      </c>
      <c r="H8" s="89">
        <v>201</v>
      </c>
      <c r="I8" s="89">
        <v>936</v>
      </c>
      <c r="J8" s="89">
        <v>29029</v>
      </c>
      <c r="K8" s="89">
        <v>2</v>
      </c>
      <c r="L8" s="89">
        <v>7</v>
      </c>
      <c r="M8" s="89">
        <v>10862</v>
      </c>
      <c r="N8" s="89">
        <v>59341</v>
      </c>
      <c r="O8" s="89">
        <f t="shared" si="2"/>
        <v>16661</v>
      </c>
      <c r="P8" s="89">
        <f t="shared" si="3"/>
        <v>107253</v>
      </c>
    </row>
    <row r="9" spans="1:18" ht="14">
      <c r="A9" s="48">
        <v>4</v>
      </c>
      <c r="B9" s="49" t="s">
        <v>55</v>
      </c>
      <c r="C9" s="89">
        <v>58</v>
      </c>
      <c r="D9" s="89">
        <v>1618</v>
      </c>
      <c r="E9" s="89">
        <v>19074</v>
      </c>
      <c r="F9" s="89">
        <v>43384</v>
      </c>
      <c r="G9" s="89">
        <v>28</v>
      </c>
      <c r="H9" s="89">
        <v>68</v>
      </c>
      <c r="I9" s="89">
        <v>833</v>
      </c>
      <c r="J9" s="89">
        <v>24267</v>
      </c>
      <c r="K9" s="89">
        <v>1</v>
      </c>
      <c r="L9" s="89">
        <v>5</v>
      </c>
      <c r="M9" s="89">
        <v>470</v>
      </c>
      <c r="N9" s="89">
        <v>3524</v>
      </c>
      <c r="O9" s="89">
        <f t="shared" si="2"/>
        <v>20464</v>
      </c>
      <c r="P9" s="89">
        <f t="shared" si="3"/>
        <v>72866</v>
      </c>
    </row>
    <row r="10" spans="1:18" ht="14">
      <c r="A10" s="48">
        <v>5</v>
      </c>
      <c r="B10" s="49" t="s">
        <v>56</v>
      </c>
      <c r="C10" s="89">
        <v>160</v>
      </c>
      <c r="D10" s="89">
        <v>375</v>
      </c>
      <c r="E10" s="89">
        <v>4270</v>
      </c>
      <c r="F10" s="89">
        <v>8711</v>
      </c>
      <c r="G10" s="89">
        <v>131</v>
      </c>
      <c r="H10" s="89">
        <v>152.88999999999999</v>
      </c>
      <c r="I10" s="89">
        <v>3215</v>
      </c>
      <c r="J10" s="89">
        <v>6630</v>
      </c>
      <c r="K10" s="89">
        <v>2</v>
      </c>
      <c r="L10" s="89">
        <v>3.01</v>
      </c>
      <c r="M10" s="89">
        <v>8035</v>
      </c>
      <c r="N10" s="89">
        <v>24229</v>
      </c>
      <c r="O10" s="89">
        <f t="shared" si="2"/>
        <v>15813</v>
      </c>
      <c r="P10" s="89">
        <f t="shared" si="3"/>
        <v>40100.9</v>
      </c>
    </row>
    <row r="11" spans="1:18" ht="14">
      <c r="A11" s="48">
        <v>6</v>
      </c>
      <c r="B11" s="49" t="s">
        <v>57</v>
      </c>
      <c r="C11" s="89">
        <v>1593</v>
      </c>
      <c r="D11" s="89">
        <v>7214.5</v>
      </c>
      <c r="E11" s="89">
        <v>5243</v>
      </c>
      <c r="F11" s="89">
        <v>14113.67</v>
      </c>
      <c r="G11" s="89">
        <v>112</v>
      </c>
      <c r="H11" s="89">
        <v>907.63</v>
      </c>
      <c r="I11" s="89">
        <v>1266</v>
      </c>
      <c r="J11" s="89">
        <v>4023.27</v>
      </c>
      <c r="K11" s="89">
        <v>99</v>
      </c>
      <c r="L11" s="89">
        <v>2224</v>
      </c>
      <c r="M11" s="89">
        <v>1717</v>
      </c>
      <c r="N11" s="89">
        <v>2569.27</v>
      </c>
      <c r="O11" s="89">
        <f t="shared" si="2"/>
        <v>10030</v>
      </c>
      <c r="P11" s="89">
        <f t="shared" si="3"/>
        <v>31052.34</v>
      </c>
    </row>
    <row r="12" spans="1:18" ht="14">
      <c r="A12" s="48">
        <v>7</v>
      </c>
      <c r="B12" s="49" t="s">
        <v>58</v>
      </c>
      <c r="C12" s="89">
        <v>1597</v>
      </c>
      <c r="D12" s="89">
        <v>1665</v>
      </c>
      <c r="E12" s="89">
        <v>15465</v>
      </c>
      <c r="F12" s="89">
        <v>27463</v>
      </c>
      <c r="G12" s="89">
        <v>132</v>
      </c>
      <c r="H12" s="89">
        <v>216</v>
      </c>
      <c r="I12" s="89">
        <v>3143</v>
      </c>
      <c r="J12" s="89">
        <v>4427</v>
      </c>
      <c r="K12" s="89">
        <v>3</v>
      </c>
      <c r="L12" s="89">
        <v>1</v>
      </c>
      <c r="M12" s="89">
        <v>3053</v>
      </c>
      <c r="N12" s="89">
        <v>15954</v>
      </c>
      <c r="O12" s="89">
        <f t="shared" si="2"/>
        <v>23393</v>
      </c>
      <c r="P12" s="89">
        <f t="shared" si="3"/>
        <v>49726</v>
      </c>
    </row>
    <row r="13" spans="1:18" ht="14">
      <c r="A13" s="48">
        <v>8</v>
      </c>
      <c r="B13" s="49" t="s">
        <v>45</v>
      </c>
      <c r="C13" s="89">
        <v>125</v>
      </c>
      <c r="D13" s="89">
        <v>737.37</v>
      </c>
      <c r="E13" s="89">
        <v>1204</v>
      </c>
      <c r="F13" s="89">
        <v>4291.46</v>
      </c>
      <c r="G13" s="89">
        <v>28</v>
      </c>
      <c r="H13" s="89">
        <v>155.75</v>
      </c>
      <c r="I13" s="89">
        <v>197</v>
      </c>
      <c r="J13" s="89">
        <v>1049.17</v>
      </c>
      <c r="K13" s="89">
        <v>0</v>
      </c>
      <c r="L13" s="89">
        <v>0</v>
      </c>
      <c r="M13" s="89">
        <v>702</v>
      </c>
      <c r="N13" s="89">
        <v>4955.3999999999996</v>
      </c>
      <c r="O13" s="89">
        <f t="shared" si="2"/>
        <v>2256</v>
      </c>
      <c r="P13" s="89">
        <f t="shared" si="3"/>
        <v>11189.15</v>
      </c>
    </row>
    <row r="14" spans="1:18" ht="14">
      <c r="A14" s="48">
        <v>9</v>
      </c>
      <c r="B14" s="49" t="s">
        <v>46</v>
      </c>
      <c r="C14" s="89">
        <v>95</v>
      </c>
      <c r="D14" s="89">
        <v>356</v>
      </c>
      <c r="E14" s="89">
        <v>2027</v>
      </c>
      <c r="F14" s="89">
        <v>3974</v>
      </c>
      <c r="G14" s="89">
        <v>2</v>
      </c>
      <c r="H14" s="89">
        <v>2</v>
      </c>
      <c r="I14" s="89">
        <v>133</v>
      </c>
      <c r="J14" s="89">
        <v>765</v>
      </c>
      <c r="K14" s="89">
        <v>4</v>
      </c>
      <c r="L14" s="89">
        <v>5</v>
      </c>
      <c r="M14" s="89">
        <v>507</v>
      </c>
      <c r="N14" s="89">
        <v>2064</v>
      </c>
      <c r="O14" s="89">
        <f t="shared" si="2"/>
        <v>2768</v>
      </c>
      <c r="P14" s="89">
        <f t="shared" si="3"/>
        <v>7166</v>
      </c>
    </row>
    <row r="15" spans="1:18" ht="14">
      <c r="A15" s="48">
        <v>10</v>
      </c>
      <c r="B15" s="49" t="s">
        <v>78</v>
      </c>
      <c r="C15" s="89">
        <v>142</v>
      </c>
      <c r="D15" s="89">
        <v>1059</v>
      </c>
      <c r="E15" s="89">
        <v>4786</v>
      </c>
      <c r="F15" s="89">
        <v>6427</v>
      </c>
      <c r="G15" s="89">
        <v>8</v>
      </c>
      <c r="H15" s="89">
        <v>35</v>
      </c>
      <c r="I15" s="89">
        <v>255</v>
      </c>
      <c r="J15" s="89">
        <v>4920</v>
      </c>
      <c r="K15" s="89">
        <v>0</v>
      </c>
      <c r="L15" s="89">
        <v>0</v>
      </c>
      <c r="M15" s="89">
        <v>901</v>
      </c>
      <c r="N15" s="89">
        <v>17096</v>
      </c>
      <c r="O15" s="89">
        <f t="shared" si="2"/>
        <v>6092</v>
      </c>
      <c r="P15" s="89">
        <f t="shared" si="3"/>
        <v>29537</v>
      </c>
    </row>
    <row r="16" spans="1:18" ht="14">
      <c r="A16" s="48">
        <v>11</v>
      </c>
      <c r="B16" s="49" t="s">
        <v>59</v>
      </c>
      <c r="C16" s="89">
        <v>74</v>
      </c>
      <c r="D16" s="89">
        <v>305.99</v>
      </c>
      <c r="E16" s="89">
        <v>1012</v>
      </c>
      <c r="F16" s="89">
        <v>2978.65</v>
      </c>
      <c r="G16" s="89">
        <v>0</v>
      </c>
      <c r="H16" s="89">
        <v>0</v>
      </c>
      <c r="I16" s="89">
        <v>70</v>
      </c>
      <c r="J16" s="89">
        <v>220.43</v>
      </c>
      <c r="K16" s="89">
        <v>0</v>
      </c>
      <c r="L16" s="89">
        <v>0</v>
      </c>
      <c r="M16" s="89">
        <v>0</v>
      </c>
      <c r="N16" s="89">
        <v>0</v>
      </c>
      <c r="O16" s="89">
        <f t="shared" si="2"/>
        <v>1156</v>
      </c>
      <c r="P16" s="89">
        <f t="shared" si="3"/>
        <v>3505.07</v>
      </c>
    </row>
    <row r="17" spans="1:16" ht="14">
      <c r="A17" s="48">
        <v>12</v>
      </c>
      <c r="B17" s="49" t="s">
        <v>60</v>
      </c>
      <c r="C17" s="89">
        <v>38</v>
      </c>
      <c r="D17" s="89">
        <v>80.12</v>
      </c>
      <c r="E17" s="89">
        <v>335</v>
      </c>
      <c r="F17" s="89">
        <v>622.51</v>
      </c>
      <c r="G17" s="89">
        <v>2</v>
      </c>
      <c r="H17" s="89">
        <v>19.350000000000001</v>
      </c>
      <c r="I17" s="89">
        <v>50</v>
      </c>
      <c r="J17" s="89">
        <v>150.63999999999999</v>
      </c>
      <c r="K17" s="89">
        <v>0</v>
      </c>
      <c r="L17" s="89">
        <v>0</v>
      </c>
      <c r="M17" s="89">
        <v>13</v>
      </c>
      <c r="N17" s="89">
        <v>74.11</v>
      </c>
      <c r="O17" s="89">
        <f t="shared" si="2"/>
        <v>438</v>
      </c>
      <c r="P17" s="89">
        <f t="shared" si="3"/>
        <v>946.73</v>
      </c>
    </row>
    <row r="18" spans="1:16" ht="14">
      <c r="A18" s="48">
        <v>13</v>
      </c>
      <c r="B18" s="49" t="s">
        <v>189</v>
      </c>
      <c r="C18" s="89">
        <v>114</v>
      </c>
      <c r="D18" s="89">
        <v>514</v>
      </c>
      <c r="E18" s="89">
        <v>1697</v>
      </c>
      <c r="F18" s="89">
        <v>4066</v>
      </c>
      <c r="G18" s="89">
        <v>9</v>
      </c>
      <c r="H18" s="89">
        <v>15</v>
      </c>
      <c r="I18" s="89">
        <v>269</v>
      </c>
      <c r="J18" s="89">
        <v>1412</v>
      </c>
      <c r="K18" s="89">
        <v>0</v>
      </c>
      <c r="L18" s="89">
        <v>0</v>
      </c>
      <c r="M18" s="89">
        <v>158</v>
      </c>
      <c r="N18" s="89">
        <v>1100</v>
      </c>
      <c r="O18" s="89">
        <f t="shared" si="2"/>
        <v>2247</v>
      </c>
      <c r="P18" s="89">
        <f t="shared" si="3"/>
        <v>7107</v>
      </c>
    </row>
    <row r="19" spans="1:16" ht="14">
      <c r="A19" s="48">
        <v>14</v>
      </c>
      <c r="B19" s="49" t="s">
        <v>190</v>
      </c>
      <c r="C19" s="89">
        <v>148</v>
      </c>
      <c r="D19" s="89">
        <v>236</v>
      </c>
      <c r="E19" s="89">
        <v>1279</v>
      </c>
      <c r="F19" s="89">
        <v>2015</v>
      </c>
      <c r="G19" s="89">
        <v>57</v>
      </c>
      <c r="H19" s="89">
        <v>43</v>
      </c>
      <c r="I19" s="89">
        <v>2537</v>
      </c>
      <c r="J19" s="89">
        <v>10117</v>
      </c>
      <c r="K19" s="89">
        <v>0</v>
      </c>
      <c r="L19" s="89">
        <v>0</v>
      </c>
      <c r="M19" s="89">
        <v>117</v>
      </c>
      <c r="N19" s="89">
        <v>153</v>
      </c>
      <c r="O19" s="89">
        <f t="shared" si="2"/>
        <v>4138</v>
      </c>
      <c r="P19" s="89">
        <f t="shared" si="3"/>
        <v>12564</v>
      </c>
    </row>
    <row r="20" spans="1:16" ht="14">
      <c r="A20" s="48">
        <v>15</v>
      </c>
      <c r="B20" s="49" t="s">
        <v>61</v>
      </c>
      <c r="C20" s="89">
        <v>494</v>
      </c>
      <c r="D20" s="89">
        <v>1312.37</v>
      </c>
      <c r="E20" s="89">
        <v>6923</v>
      </c>
      <c r="F20" s="89">
        <v>18013.900000000001</v>
      </c>
      <c r="G20" s="89">
        <v>38</v>
      </c>
      <c r="H20" s="89">
        <v>105.11</v>
      </c>
      <c r="I20" s="89">
        <v>924</v>
      </c>
      <c r="J20" s="89">
        <v>7924.77</v>
      </c>
      <c r="K20" s="89">
        <v>4</v>
      </c>
      <c r="L20" s="89">
        <v>1.52</v>
      </c>
      <c r="M20" s="89">
        <v>1609</v>
      </c>
      <c r="N20" s="89">
        <v>11274.37</v>
      </c>
      <c r="O20" s="89">
        <f t="shared" si="2"/>
        <v>9992</v>
      </c>
      <c r="P20" s="89">
        <f t="shared" si="3"/>
        <v>38632.04</v>
      </c>
    </row>
    <row r="21" spans="1:16" ht="14">
      <c r="A21" s="48">
        <v>16</v>
      </c>
      <c r="B21" s="49" t="s">
        <v>67</v>
      </c>
      <c r="C21" s="89">
        <v>9521</v>
      </c>
      <c r="D21" s="89">
        <v>6642</v>
      </c>
      <c r="E21" s="89">
        <v>81232</v>
      </c>
      <c r="F21" s="89">
        <v>125227</v>
      </c>
      <c r="G21" s="89">
        <v>4296</v>
      </c>
      <c r="H21" s="89">
        <v>5912</v>
      </c>
      <c r="I21" s="89">
        <v>18526</v>
      </c>
      <c r="J21" s="89">
        <v>38426</v>
      </c>
      <c r="K21" s="89">
        <v>283</v>
      </c>
      <c r="L21" s="89">
        <v>881</v>
      </c>
      <c r="M21" s="89">
        <v>16412</v>
      </c>
      <c r="N21" s="89">
        <v>38107</v>
      </c>
      <c r="O21" s="89">
        <f t="shared" si="2"/>
        <v>130270</v>
      </c>
      <c r="P21" s="89">
        <f t="shared" si="3"/>
        <v>215195</v>
      </c>
    </row>
    <row r="22" spans="1:16" ht="14">
      <c r="A22" s="48">
        <v>17</v>
      </c>
      <c r="B22" s="49" t="s">
        <v>62</v>
      </c>
      <c r="C22" s="89">
        <v>198</v>
      </c>
      <c r="D22" s="89">
        <v>368</v>
      </c>
      <c r="E22" s="89">
        <v>2711</v>
      </c>
      <c r="F22" s="89">
        <v>7482</v>
      </c>
      <c r="G22" s="89">
        <v>97</v>
      </c>
      <c r="H22" s="89">
        <v>141</v>
      </c>
      <c r="I22" s="89">
        <v>241</v>
      </c>
      <c r="J22" s="89">
        <v>470</v>
      </c>
      <c r="K22" s="89">
        <v>0</v>
      </c>
      <c r="L22" s="89">
        <v>0</v>
      </c>
      <c r="M22" s="89">
        <v>402</v>
      </c>
      <c r="N22" s="89">
        <v>2885</v>
      </c>
      <c r="O22" s="89">
        <f t="shared" si="2"/>
        <v>3649</v>
      </c>
      <c r="P22" s="89">
        <f t="shared" si="3"/>
        <v>11346</v>
      </c>
    </row>
    <row r="23" spans="1:16" ht="14">
      <c r="A23" s="48">
        <v>18</v>
      </c>
      <c r="B23" s="49" t="s">
        <v>191</v>
      </c>
      <c r="C23" s="89">
        <v>976</v>
      </c>
      <c r="D23" s="89">
        <v>1101</v>
      </c>
      <c r="E23" s="89">
        <v>9444</v>
      </c>
      <c r="F23" s="89">
        <v>6849</v>
      </c>
      <c r="G23" s="89">
        <v>0</v>
      </c>
      <c r="H23" s="89">
        <v>0</v>
      </c>
      <c r="I23" s="89">
        <v>1951</v>
      </c>
      <c r="J23" s="89">
        <v>3035</v>
      </c>
      <c r="K23" s="89">
        <v>0</v>
      </c>
      <c r="L23" s="89">
        <v>0</v>
      </c>
      <c r="M23" s="89">
        <v>18580</v>
      </c>
      <c r="N23" s="89">
        <v>12845</v>
      </c>
      <c r="O23" s="89">
        <f t="shared" si="2"/>
        <v>30951</v>
      </c>
      <c r="P23" s="89">
        <f t="shared" si="3"/>
        <v>23830</v>
      </c>
    </row>
    <row r="24" spans="1:16" ht="14">
      <c r="A24" s="48">
        <v>19</v>
      </c>
      <c r="B24" s="49" t="s">
        <v>63</v>
      </c>
      <c r="C24" s="89">
        <v>335</v>
      </c>
      <c r="D24" s="89">
        <v>2215</v>
      </c>
      <c r="E24" s="89">
        <v>8047</v>
      </c>
      <c r="F24" s="89">
        <v>15759</v>
      </c>
      <c r="G24" s="89">
        <v>87</v>
      </c>
      <c r="H24" s="89">
        <v>121</v>
      </c>
      <c r="I24" s="89">
        <v>537</v>
      </c>
      <c r="J24" s="89">
        <v>7532</v>
      </c>
      <c r="K24" s="89">
        <v>1</v>
      </c>
      <c r="L24" s="89">
        <v>0.42</v>
      </c>
      <c r="M24" s="89">
        <v>1814</v>
      </c>
      <c r="N24" s="89">
        <v>19650.580000000002</v>
      </c>
      <c r="O24" s="89">
        <f t="shared" si="2"/>
        <v>10821</v>
      </c>
      <c r="P24" s="89">
        <f t="shared" si="3"/>
        <v>45278</v>
      </c>
    </row>
    <row r="25" spans="1:16" ht="14">
      <c r="A25" s="48">
        <v>20</v>
      </c>
      <c r="B25" s="49" t="s">
        <v>64</v>
      </c>
      <c r="C25" s="89">
        <v>4</v>
      </c>
      <c r="D25" s="89">
        <v>6.62</v>
      </c>
      <c r="E25" s="89">
        <v>189</v>
      </c>
      <c r="F25" s="89">
        <v>211</v>
      </c>
      <c r="G25" s="89">
        <v>0</v>
      </c>
      <c r="H25" s="89">
        <v>0</v>
      </c>
      <c r="I25" s="89">
        <v>11</v>
      </c>
      <c r="J25" s="89">
        <v>8.01</v>
      </c>
      <c r="K25" s="89">
        <v>0</v>
      </c>
      <c r="L25" s="89">
        <v>0</v>
      </c>
      <c r="M25" s="89">
        <v>0</v>
      </c>
      <c r="N25" s="89">
        <v>0</v>
      </c>
      <c r="O25" s="89">
        <f t="shared" si="2"/>
        <v>204</v>
      </c>
      <c r="P25" s="89">
        <f t="shared" si="3"/>
        <v>225.63</v>
      </c>
    </row>
    <row r="26" spans="1:16" ht="14">
      <c r="A26" s="48">
        <v>21</v>
      </c>
      <c r="B26" s="49" t="s">
        <v>47</v>
      </c>
      <c r="C26" s="89">
        <v>145</v>
      </c>
      <c r="D26" s="89">
        <v>592</v>
      </c>
      <c r="E26" s="89">
        <v>1059</v>
      </c>
      <c r="F26" s="89">
        <v>2647.09</v>
      </c>
      <c r="G26" s="89">
        <v>4</v>
      </c>
      <c r="H26" s="89">
        <v>0.5</v>
      </c>
      <c r="I26" s="89">
        <v>220</v>
      </c>
      <c r="J26" s="89">
        <v>1686</v>
      </c>
      <c r="K26" s="89">
        <v>3</v>
      </c>
      <c r="L26" s="89">
        <v>11.5</v>
      </c>
      <c r="M26" s="89">
        <v>569</v>
      </c>
      <c r="N26" s="89">
        <v>3756.9</v>
      </c>
      <c r="O26" s="89">
        <f t="shared" si="2"/>
        <v>2000</v>
      </c>
      <c r="P26" s="89">
        <f t="shared" si="3"/>
        <v>8693.99</v>
      </c>
    </row>
    <row r="27" spans="1:16" ht="14">
      <c r="A27" s="376"/>
      <c r="B27" s="152" t="s">
        <v>306</v>
      </c>
      <c r="C27" s="183">
        <f>SUM(C6:C26)</f>
        <v>22531</v>
      </c>
      <c r="D27" s="183">
        <f t="shared" ref="D27:N27" si="4">SUM(D6:D26)</f>
        <v>39900.97</v>
      </c>
      <c r="E27" s="183">
        <f t="shared" si="4"/>
        <v>181863</v>
      </c>
      <c r="F27" s="183">
        <f t="shared" si="4"/>
        <v>335611.27999999997</v>
      </c>
      <c r="G27" s="183">
        <f t="shared" si="4"/>
        <v>5150</v>
      </c>
      <c r="H27" s="183">
        <f t="shared" si="4"/>
        <v>8218.23</v>
      </c>
      <c r="I27" s="183">
        <f t="shared" si="4"/>
        <v>36238</v>
      </c>
      <c r="J27" s="183">
        <f t="shared" si="4"/>
        <v>153146.29</v>
      </c>
      <c r="K27" s="183">
        <f t="shared" si="4"/>
        <v>402</v>
      </c>
      <c r="L27" s="183">
        <f t="shared" si="4"/>
        <v>3139.4500000000003</v>
      </c>
      <c r="M27" s="183">
        <f t="shared" si="4"/>
        <v>68358</v>
      </c>
      <c r="N27" s="183">
        <f t="shared" si="4"/>
        <v>237191.62999999998</v>
      </c>
      <c r="O27" s="183">
        <f t="shared" ref="O27:P27" si="5">SUM(O6:O26)</f>
        <v>314542</v>
      </c>
      <c r="P27" s="183">
        <f t="shared" si="5"/>
        <v>777207.85</v>
      </c>
    </row>
    <row r="28" spans="1:16" ht="14">
      <c r="A28" s="48">
        <v>22</v>
      </c>
      <c r="B28" s="49" t="s">
        <v>44</v>
      </c>
      <c r="C28" s="89">
        <v>125</v>
      </c>
      <c r="D28" s="89">
        <v>624.97</v>
      </c>
      <c r="E28" s="89">
        <v>5511</v>
      </c>
      <c r="F28" s="89">
        <v>8039.94</v>
      </c>
      <c r="G28" s="89">
        <v>1</v>
      </c>
      <c r="H28" s="89">
        <v>2.95</v>
      </c>
      <c r="I28" s="89">
        <v>698</v>
      </c>
      <c r="J28" s="89">
        <v>4039.13</v>
      </c>
      <c r="K28" s="89">
        <v>0</v>
      </c>
      <c r="L28" s="89">
        <v>0</v>
      </c>
      <c r="M28" s="89">
        <v>0</v>
      </c>
      <c r="N28" s="89">
        <v>0</v>
      </c>
      <c r="O28" s="89">
        <f t="shared" si="2"/>
        <v>6335</v>
      </c>
      <c r="P28" s="89">
        <f t="shared" si="3"/>
        <v>12706.990000000002</v>
      </c>
    </row>
    <row r="29" spans="1:16" ht="14">
      <c r="A29" s="48">
        <v>23</v>
      </c>
      <c r="B29" s="49" t="s">
        <v>192</v>
      </c>
      <c r="C29" s="89">
        <v>220</v>
      </c>
      <c r="D29" s="89">
        <v>79.17</v>
      </c>
      <c r="E29" s="89">
        <v>61188</v>
      </c>
      <c r="F29" s="89">
        <v>22352.81</v>
      </c>
      <c r="G29" s="89">
        <v>9</v>
      </c>
      <c r="H29" s="89">
        <v>2.4</v>
      </c>
      <c r="I29" s="89">
        <v>144</v>
      </c>
      <c r="J29" s="89">
        <v>69.010000000000005</v>
      </c>
      <c r="K29" s="89">
        <v>1</v>
      </c>
      <c r="L29" s="89">
        <v>0.91</v>
      </c>
      <c r="M29" s="89">
        <v>44</v>
      </c>
      <c r="N29" s="89">
        <v>45.18</v>
      </c>
      <c r="O29" s="89">
        <f t="shared" si="2"/>
        <v>61606</v>
      </c>
      <c r="P29" s="89">
        <f t="shared" si="3"/>
        <v>22549.48</v>
      </c>
    </row>
    <row r="30" spans="1:16" ht="14">
      <c r="A30" s="48">
        <v>24</v>
      </c>
      <c r="B30" s="49" t="s">
        <v>193</v>
      </c>
      <c r="C30" s="89">
        <v>25</v>
      </c>
      <c r="D30" s="89">
        <v>315.7</v>
      </c>
      <c r="E30" s="89">
        <v>16</v>
      </c>
      <c r="F30" s="89">
        <v>31.2</v>
      </c>
      <c r="G30" s="89">
        <v>0</v>
      </c>
      <c r="H30" s="89">
        <v>0</v>
      </c>
      <c r="I30" s="89">
        <v>0</v>
      </c>
      <c r="J30" s="89">
        <v>0</v>
      </c>
      <c r="K30" s="89">
        <v>0</v>
      </c>
      <c r="L30" s="89">
        <v>0</v>
      </c>
      <c r="M30" s="89">
        <v>5</v>
      </c>
      <c r="N30" s="89">
        <v>17.850000000000001</v>
      </c>
      <c r="O30" s="89">
        <f t="shared" si="2"/>
        <v>46</v>
      </c>
      <c r="P30" s="89">
        <f t="shared" si="3"/>
        <v>364.75</v>
      </c>
    </row>
    <row r="31" spans="1:16" ht="14">
      <c r="A31" s="48">
        <v>25</v>
      </c>
      <c r="B31" s="49" t="s">
        <v>48</v>
      </c>
      <c r="C31" s="89">
        <v>1</v>
      </c>
      <c r="D31" s="89">
        <v>24.33</v>
      </c>
      <c r="E31" s="89">
        <v>6</v>
      </c>
      <c r="F31" s="89">
        <v>8.41</v>
      </c>
      <c r="G31" s="89">
        <v>0</v>
      </c>
      <c r="H31" s="89">
        <v>0</v>
      </c>
      <c r="I31" s="89">
        <v>1</v>
      </c>
      <c r="J31" s="89">
        <v>6.64</v>
      </c>
      <c r="K31" s="89">
        <v>0</v>
      </c>
      <c r="L31" s="89">
        <v>0</v>
      </c>
      <c r="M31" s="89">
        <v>0</v>
      </c>
      <c r="N31" s="89">
        <v>0</v>
      </c>
      <c r="O31" s="89">
        <f t="shared" si="2"/>
        <v>8</v>
      </c>
      <c r="P31" s="89">
        <f t="shared" si="3"/>
        <v>39.379999999999995</v>
      </c>
    </row>
    <row r="32" spans="1:16" ht="14">
      <c r="A32" s="48">
        <v>26</v>
      </c>
      <c r="B32" s="49" t="s">
        <v>194</v>
      </c>
      <c r="C32" s="89">
        <v>6</v>
      </c>
      <c r="D32" s="89">
        <v>38</v>
      </c>
      <c r="E32" s="89">
        <v>1648</v>
      </c>
      <c r="F32" s="89">
        <v>1968</v>
      </c>
      <c r="G32" s="89">
        <v>3</v>
      </c>
      <c r="H32" s="89">
        <v>3</v>
      </c>
      <c r="I32" s="89">
        <v>19</v>
      </c>
      <c r="J32" s="89">
        <v>187</v>
      </c>
      <c r="K32" s="89">
        <v>0</v>
      </c>
      <c r="L32" s="89">
        <v>0</v>
      </c>
      <c r="M32" s="89">
        <v>71</v>
      </c>
      <c r="N32" s="89">
        <v>889</v>
      </c>
      <c r="O32" s="89">
        <f t="shared" si="2"/>
        <v>1747</v>
      </c>
      <c r="P32" s="89">
        <f t="shared" si="3"/>
        <v>3085</v>
      </c>
    </row>
    <row r="33" spans="1:16" ht="14">
      <c r="A33" s="48">
        <v>27</v>
      </c>
      <c r="B33" s="49" t="s">
        <v>195</v>
      </c>
      <c r="C33" s="89">
        <v>0</v>
      </c>
      <c r="D33" s="89">
        <v>0</v>
      </c>
      <c r="E33" s="89">
        <v>0</v>
      </c>
      <c r="F33" s="89">
        <v>0</v>
      </c>
      <c r="G33" s="89">
        <v>0</v>
      </c>
      <c r="H33" s="89">
        <v>0</v>
      </c>
      <c r="I33" s="89">
        <v>0</v>
      </c>
      <c r="J33" s="89">
        <v>0</v>
      </c>
      <c r="K33" s="89">
        <v>0</v>
      </c>
      <c r="L33" s="89">
        <v>0</v>
      </c>
      <c r="M33" s="89">
        <v>0</v>
      </c>
      <c r="N33" s="89">
        <v>0</v>
      </c>
      <c r="O33" s="89">
        <f t="shared" si="2"/>
        <v>0</v>
      </c>
      <c r="P33" s="89">
        <f t="shared" si="3"/>
        <v>0</v>
      </c>
    </row>
    <row r="34" spans="1:16" ht="14">
      <c r="A34" s="48">
        <v>28</v>
      </c>
      <c r="B34" s="49" t="s">
        <v>196</v>
      </c>
      <c r="C34" s="89">
        <v>129</v>
      </c>
      <c r="D34" s="89">
        <v>1022</v>
      </c>
      <c r="E34" s="89">
        <v>166</v>
      </c>
      <c r="F34" s="89">
        <v>601</v>
      </c>
      <c r="G34" s="89">
        <v>1</v>
      </c>
      <c r="H34" s="89">
        <v>2</v>
      </c>
      <c r="I34" s="89">
        <v>30</v>
      </c>
      <c r="J34" s="89">
        <v>125</v>
      </c>
      <c r="K34" s="89">
        <v>1</v>
      </c>
      <c r="L34" s="89">
        <v>3</v>
      </c>
      <c r="M34" s="89">
        <v>0</v>
      </c>
      <c r="N34" s="89">
        <v>0</v>
      </c>
      <c r="O34" s="89">
        <f t="shared" si="2"/>
        <v>327</v>
      </c>
      <c r="P34" s="89">
        <f t="shared" si="3"/>
        <v>1753</v>
      </c>
    </row>
    <row r="35" spans="1:16" ht="14">
      <c r="A35" s="48">
        <v>29</v>
      </c>
      <c r="B35" s="49" t="s">
        <v>68</v>
      </c>
      <c r="C35" s="89">
        <v>71</v>
      </c>
      <c r="D35" s="89">
        <v>152.4</v>
      </c>
      <c r="E35" s="89">
        <v>6524</v>
      </c>
      <c r="F35" s="89">
        <v>13781.4</v>
      </c>
      <c r="G35" s="89">
        <v>0</v>
      </c>
      <c r="H35" s="89">
        <v>0</v>
      </c>
      <c r="I35" s="89">
        <v>807</v>
      </c>
      <c r="J35" s="89">
        <v>3640.22</v>
      </c>
      <c r="K35" s="89">
        <v>1</v>
      </c>
      <c r="L35" s="89">
        <v>3.64</v>
      </c>
      <c r="M35" s="89">
        <v>236</v>
      </c>
      <c r="N35" s="89">
        <v>1163.75</v>
      </c>
      <c r="O35" s="89">
        <f t="shared" si="2"/>
        <v>7639</v>
      </c>
      <c r="P35" s="89">
        <f t="shared" si="3"/>
        <v>18741.41</v>
      </c>
    </row>
    <row r="36" spans="1:16" ht="14">
      <c r="A36" s="48">
        <v>30</v>
      </c>
      <c r="B36" s="49" t="s">
        <v>69</v>
      </c>
      <c r="C36" s="89">
        <v>376</v>
      </c>
      <c r="D36" s="89">
        <v>1524</v>
      </c>
      <c r="E36" s="89">
        <v>9280</v>
      </c>
      <c r="F36" s="89">
        <v>28419</v>
      </c>
      <c r="G36" s="89">
        <v>81</v>
      </c>
      <c r="H36" s="89">
        <v>171</v>
      </c>
      <c r="I36" s="89">
        <v>1543</v>
      </c>
      <c r="J36" s="89">
        <v>11628</v>
      </c>
      <c r="K36" s="89">
        <v>168</v>
      </c>
      <c r="L36" s="89">
        <v>272</v>
      </c>
      <c r="M36" s="89">
        <v>503</v>
      </c>
      <c r="N36" s="89">
        <v>5851</v>
      </c>
      <c r="O36" s="89">
        <f t="shared" si="2"/>
        <v>11951</v>
      </c>
      <c r="P36" s="89">
        <f t="shared" si="3"/>
        <v>47865</v>
      </c>
    </row>
    <row r="37" spans="1:16" ht="14">
      <c r="A37" s="48">
        <v>31</v>
      </c>
      <c r="B37" s="49" t="s">
        <v>197</v>
      </c>
      <c r="C37" s="89">
        <v>8</v>
      </c>
      <c r="D37" s="89">
        <v>11.7</v>
      </c>
      <c r="E37" s="89">
        <v>969</v>
      </c>
      <c r="F37" s="89">
        <v>899.28</v>
      </c>
      <c r="G37" s="89">
        <v>0</v>
      </c>
      <c r="H37" s="89">
        <v>0</v>
      </c>
      <c r="I37" s="89">
        <v>23</v>
      </c>
      <c r="J37" s="89">
        <v>34.46</v>
      </c>
      <c r="K37" s="89">
        <v>0</v>
      </c>
      <c r="L37" s="89">
        <v>0</v>
      </c>
      <c r="M37" s="89">
        <v>83</v>
      </c>
      <c r="N37" s="89">
        <v>156.12</v>
      </c>
      <c r="O37" s="89">
        <f t="shared" si="2"/>
        <v>1083</v>
      </c>
      <c r="P37" s="89">
        <f t="shared" si="3"/>
        <v>1101.56</v>
      </c>
    </row>
    <row r="38" spans="1:16" ht="14">
      <c r="A38" s="48">
        <v>32</v>
      </c>
      <c r="B38" s="49" t="s">
        <v>198</v>
      </c>
      <c r="C38" s="89">
        <v>74</v>
      </c>
      <c r="D38" s="89">
        <v>135.27000000000001</v>
      </c>
      <c r="E38" s="89">
        <v>4967</v>
      </c>
      <c r="F38" s="89">
        <v>10792.83</v>
      </c>
      <c r="G38" s="89">
        <v>5</v>
      </c>
      <c r="H38" s="89">
        <v>1.47</v>
      </c>
      <c r="I38" s="89">
        <v>158</v>
      </c>
      <c r="J38" s="89">
        <v>729.35</v>
      </c>
      <c r="K38" s="89">
        <v>3</v>
      </c>
      <c r="L38" s="89">
        <v>1.8</v>
      </c>
      <c r="M38" s="89">
        <v>482</v>
      </c>
      <c r="N38" s="89">
        <v>1781.48</v>
      </c>
      <c r="O38" s="89">
        <f t="shared" si="2"/>
        <v>5689</v>
      </c>
      <c r="P38" s="89">
        <f t="shared" si="3"/>
        <v>13442.199999999999</v>
      </c>
    </row>
    <row r="39" spans="1:16" ht="14">
      <c r="A39" s="48">
        <v>33</v>
      </c>
      <c r="B39" s="49" t="s">
        <v>199</v>
      </c>
      <c r="C39" s="89">
        <v>0</v>
      </c>
      <c r="D39" s="89">
        <v>0</v>
      </c>
      <c r="E39" s="89">
        <v>119</v>
      </c>
      <c r="F39" s="89">
        <v>585</v>
      </c>
      <c r="G39" s="89">
        <v>6</v>
      </c>
      <c r="H39" s="89">
        <v>74</v>
      </c>
      <c r="I39" s="89">
        <v>1</v>
      </c>
      <c r="J39" s="89">
        <v>20</v>
      </c>
      <c r="K39" s="89">
        <v>0</v>
      </c>
      <c r="L39" s="89">
        <v>0</v>
      </c>
      <c r="M39" s="89">
        <v>8</v>
      </c>
      <c r="N39" s="89">
        <v>75</v>
      </c>
      <c r="O39" s="89">
        <f t="shared" si="2"/>
        <v>134</v>
      </c>
      <c r="P39" s="89">
        <f t="shared" si="3"/>
        <v>754</v>
      </c>
    </row>
    <row r="40" spans="1:16" ht="14">
      <c r="A40" s="48">
        <v>34</v>
      </c>
      <c r="B40" s="49" t="s">
        <v>200</v>
      </c>
      <c r="C40" s="89">
        <v>3</v>
      </c>
      <c r="D40" s="89">
        <v>29.48</v>
      </c>
      <c r="E40" s="89">
        <v>40</v>
      </c>
      <c r="F40" s="89">
        <v>414.55</v>
      </c>
      <c r="G40" s="89">
        <v>0</v>
      </c>
      <c r="H40" s="89">
        <v>0</v>
      </c>
      <c r="I40" s="89">
        <v>10</v>
      </c>
      <c r="J40" s="89">
        <v>130.08000000000001</v>
      </c>
      <c r="K40" s="89">
        <v>0</v>
      </c>
      <c r="L40" s="89">
        <v>0</v>
      </c>
      <c r="M40" s="89">
        <v>12</v>
      </c>
      <c r="N40" s="89">
        <v>212.33</v>
      </c>
      <c r="O40" s="89">
        <f t="shared" si="2"/>
        <v>65</v>
      </c>
      <c r="P40" s="89">
        <f t="shared" si="3"/>
        <v>786.44</v>
      </c>
    </row>
    <row r="41" spans="1:16" ht="14">
      <c r="A41" s="48">
        <v>35</v>
      </c>
      <c r="B41" s="49" t="s">
        <v>201</v>
      </c>
      <c r="C41" s="89">
        <v>0</v>
      </c>
      <c r="D41" s="89">
        <v>0</v>
      </c>
      <c r="E41" s="89">
        <v>0</v>
      </c>
      <c r="F41" s="89">
        <v>0</v>
      </c>
      <c r="G41" s="89">
        <v>0</v>
      </c>
      <c r="H41" s="89">
        <v>0</v>
      </c>
      <c r="I41" s="89">
        <v>0</v>
      </c>
      <c r="J41" s="89">
        <v>0</v>
      </c>
      <c r="K41" s="89">
        <v>0</v>
      </c>
      <c r="L41" s="89">
        <v>0</v>
      </c>
      <c r="M41" s="89">
        <v>0</v>
      </c>
      <c r="N41" s="89">
        <v>0</v>
      </c>
      <c r="O41" s="89">
        <f t="shared" si="2"/>
        <v>0</v>
      </c>
      <c r="P41" s="89">
        <f t="shared" si="3"/>
        <v>0</v>
      </c>
    </row>
    <row r="42" spans="1:16" ht="14">
      <c r="A42" s="48">
        <v>36</v>
      </c>
      <c r="B42" s="49" t="s">
        <v>70</v>
      </c>
      <c r="C42" s="89">
        <v>38</v>
      </c>
      <c r="D42" s="89">
        <v>112.75</v>
      </c>
      <c r="E42" s="89">
        <v>1641</v>
      </c>
      <c r="F42" s="89">
        <v>6026.89</v>
      </c>
      <c r="G42" s="89">
        <v>41</v>
      </c>
      <c r="H42" s="89">
        <v>100.91</v>
      </c>
      <c r="I42" s="89">
        <v>464</v>
      </c>
      <c r="J42" s="89">
        <v>3057.53</v>
      </c>
      <c r="K42" s="89">
        <v>1</v>
      </c>
      <c r="L42" s="89">
        <v>2.61</v>
      </c>
      <c r="M42" s="89">
        <v>271</v>
      </c>
      <c r="N42" s="89">
        <v>2820.56</v>
      </c>
      <c r="O42" s="89">
        <f t="shared" si="2"/>
        <v>2456</v>
      </c>
      <c r="P42" s="89">
        <f t="shared" si="3"/>
        <v>12121.25</v>
      </c>
    </row>
    <row r="43" spans="1:16" ht="14">
      <c r="A43" s="48">
        <v>37</v>
      </c>
      <c r="B43" s="49" t="s">
        <v>202</v>
      </c>
      <c r="C43" s="89">
        <v>2</v>
      </c>
      <c r="D43" s="89">
        <v>13</v>
      </c>
      <c r="E43" s="89">
        <v>3</v>
      </c>
      <c r="F43" s="89">
        <v>35</v>
      </c>
      <c r="G43" s="89">
        <v>0</v>
      </c>
      <c r="H43" s="89">
        <v>0</v>
      </c>
      <c r="I43" s="89">
        <v>0</v>
      </c>
      <c r="J43" s="89">
        <v>0</v>
      </c>
      <c r="K43" s="89">
        <v>0</v>
      </c>
      <c r="L43" s="89">
        <v>0</v>
      </c>
      <c r="M43" s="89">
        <v>3</v>
      </c>
      <c r="N43" s="89">
        <v>16.3</v>
      </c>
      <c r="O43" s="89">
        <f t="shared" si="2"/>
        <v>8</v>
      </c>
      <c r="P43" s="89">
        <f t="shared" si="3"/>
        <v>64.3</v>
      </c>
    </row>
    <row r="44" spans="1:16" ht="14">
      <c r="A44" s="48">
        <v>38</v>
      </c>
      <c r="B44" s="49" t="s">
        <v>203</v>
      </c>
      <c r="C44" s="89">
        <v>5</v>
      </c>
      <c r="D44" s="89">
        <v>1</v>
      </c>
      <c r="E44" s="89">
        <v>5109</v>
      </c>
      <c r="F44" s="89">
        <v>914</v>
      </c>
      <c r="G44" s="89">
        <v>21</v>
      </c>
      <c r="H44" s="89">
        <v>3</v>
      </c>
      <c r="I44" s="89">
        <v>8</v>
      </c>
      <c r="J44" s="89">
        <v>1</v>
      </c>
      <c r="K44" s="89">
        <v>2</v>
      </c>
      <c r="L44" s="89">
        <v>23</v>
      </c>
      <c r="M44" s="89">
        <v>8</v>
      </c>
      <c r="N44" s="89">
        <v>38</v>
      </c>
      <c r="O44" s="89">
        <f t="shared" si="2"/>
        <v>5153</v>
      </c>
      <c r="P44" s="89">
        <f t="shared" si="3"/>
        <v>980</v>
      </c>
    </row>
    <row r="45" spans="1:16" ht="14">
      <c r="A45" s="48">
        <v>39</v>
      </c>
      <c r="B45" s="49" t="s">
        <v>204</v>
      </c>
      <c r="C45" s="89">
        <v>5</v>
      </c>
      <c r="D45" s="89">
        <v>55</v>
      </c>
      <c r="E45" s="89">
        <v>3</v>
      </c>
      <c r="F45" s="89">
        <v>15</v>
      </c>
      <c r="G45" s="89">
        <v>0</v>
      </c>
      <c r="H45" s="89">
        <v>0</v>
      </c>
      <c r="I45" s="89">
        <v>3</v>
      </c>
      <c r="J45" s="89">
        <v>10</v>
      </c>
      <c r="K45" s="89">
        <v>0</v>
      </c>
      <c r="L45" s="89">
        <v>0</v>
      </c>
      <c r="M45" s="89">
        <v>2</v>
      </c>
      <c r="N45" s="89">
        <v>10</v>
      </c>
      <c r="O45" s="89">
        <f t="shared" si="2"/>
        <v>13</v>
      </c>
      <c r="P45" s="89">
        <f t="shared" si="3"/>
        <v>90</v>
      </c>
    </row>
    <row r="46" spans="1:16" ht="14">
      <c r="A46" s="48">
        <v>40</v>
      </c>
      <c r="B46" s="49" t="s">
        <v>74</v>
      </c>
      <c r="C46" s="89">
        <v>0</v>
      </c>
      <c r="D46" s="89">
        <v>0</v>
      </c>
      <c r="E46" s="89">
        <v>0</v>
      </c>
      <c r="F46" s="89">
        <v>0</v>
      </c>
      <c r="G46" s="89">
        <v>0</v>
      </c>
      <c r="H46" s="89">
        <v>0</v>
      </c>
      <c r="I46" s="89">
        <v>0</v>
      </c>
      <c r="J46" s="89">
        <v>0</v>
      </c>
      <c r="K46" s="89">
        <v>0</v>
      </c>
      <c r="L46" s="89">
        <v>0</v>
      </c>
      <c r="M46" s="89">
        <v>0</v>
      </c>
      <c r="N46" s="89">
        <v>0</v>
      </c>
      <c r="O46" s="89">
        <f t="shared" si="2"/>
        <v>0</v>
      </c>
      <c r="P46" s="89">
        <f t="shared" si="3"/>
        <v>0</v>
      </c>
    </row>
    <row r="47" spans="1:16" ht="14">
      <c r="A47" s="48">
        <v>41</v>
      </c>
      <c r="B47" s="49" t="s">
        <v>205</v>
      </c>
      <c r="C47" s="89">
        <v>0</v>
      </c>
      <c r="D47" s="89">
        <v>0</v>
      </c>
      <c r="E47" s="89">
        <v>0</v>
      </c>
      <c r="F47" s="89">
        <v>0</v>
      </c>
      <c r="G47" s="89">
        <v>0</v>
      </c>
      <c r="H47" s="89">
        <v>0</v>
      </c>
      <c r="I47" s="89">
        <v>0</v>
      </c>
      <c r="J47" s="89">
        <v>0</v>
      </c>
      <c r="K47" s="89">
        <v>0</v>
      </c>
      <c r="L47" s="89">
        <v>0</v>
      </c>
      <c r="M47" s="89">
        <v>0</v>
      </c>
      <c r="N47" s="89">
        <v>0</v>
      </c>
      <c r="O47" s="89">
        <f t="shared" si="2"/>
        <v>0</v>
      </c>
      <c r="P47" s="89">
        <f t="shared" si="3"/>
        <v>0</v>
      </c>
    </row>
    <row r="48" spans="1:16" ht="14">
      <c r="A48" s="48">
        <v>42</v>
      </c>
      <c r="B48" s="49" t="s">
        <v>73</v>
      </c>
      <c r="C48" s="89">
        <v>1</v>
      </c>
      <c r="D48" s="89">
        <v>8</v>
      </c>
      <c r="E48" s="89">
        <v>117</v>
      </c>
      <c r="F48" s="89">
        <v>2004</v>
      </c>
      <c r="G48" s="89">
        <v>0</v>
      </c>
      <c r="H48" s="89">
        <v>0</v>
      </c>
      <c r="I48" s="89">
        <v>28</v>
      </c>
      <c r="J48" s="89">
        <v>534</v>
      </c>
      <c r="K48" s="89">
        <v>0</v>
      </c>
      <c r="L48" s="89">
        <v>0</v>
      </c>
      <c r="M48" s="89">
        <v>78</v>
      </c>
      <c r="N48" s="89">
        <v>4696</v>
      </c>
      <c r="O48" s="89">
        <f t="shared" si="2"/>
        <v>224</v>
      </c>
      <c r="P48" s="89">
        <f t="shared" si="3"/>
        <v>7242</v>
      </c>
    </row>
    <row r="49" spans="1:16" ht="14">
      <c r="A49" s="376"/>
      <c r="B49" s="152" t="s">
        <v>297</v>
      </c>
      <c r="C49" s="183">
        <f>SUM(C28:C48)</f>
        <v>1089</v>
      </c>
      <c r="D49" s="183">
        <f t="shared" ref="D49:N49" si="6">SUM(D28:D48)</f>
        <v>4146.7700000000004</v>
      </c>
      <c r="E49" s="183">
        <f t="shared" si="6"/>
        <v>97307</v>
      </c>
      <c r="F49" s="183">
        <f t="shared" si="6"/>
        <v>96888.310000000012</v>
      </c>
      <c r="G49" s="183">
        <f t="shared" si="6"/>
        <v>168</v>
      </c>
      <c r="H49" s="183">
        <f t="shared" si="6"/>
        <v>360.73</v>
      </c>
      <c r="I49" s="183">
        <f t="shared" si="6"/>
        <v>3937</v>
      </c>
      <c r="J49" s="183">
        <f t="shared" si="6"/>
        <v>24211.42</v>
      </c>
      <c r="K49" s="183">
        <f t="shared" si="6"/>
        <v>177</v>
      </c>
      <c r="L49" s="183">
        <f t="shared" si="6"/>
        <v>306.96000000000004</v>
      </c>
      <c r="M49" s="183">
        <f t="shared" si="6"/>
        <v>1806</v>
      </c>
      <c r="N49" s="183">
        <f t="shared" si="6"/>
        <v>17772.57</v>
      </c>
      <c r="O49" s="183">
        <f t="shared" ref="O49:P49" si="7">SUM(O28:O48)</f>
        <v>104484</v>
      </c>
      <c r="P49" s="183">
        <f t="shared" si="7"/>
        <v>143686.75999999998</v>
      </c>
    </row>
    <row r="50" spans="1:16" ht="14">
      <c r="A50" s="48">
        <v>43</v>
      </c>
      <c r="B50" s="49" t="s">
        <v>43</v>
      </c>
      <c r="C50" s="89">
        <v>1444</v>
      </c>
      <c r="D50" s="89">
        <v>677.11</v>
      </c>
      <c r="E50" s="89">
        <v>21681</v>
      </c>
      <c r="F50" s="89">
        <v>8529.99</v>
      </c>
      <c r="G50" s="89">
        <v>515</v>
      </c>
      <c r="H50" s="89">
        <v>346.24</v>
      </c>
      <c r="I50" s="89">
        <v>1872</v>
      </c>
      <c r="J50" s="89">
        <v>266.64999999999998</v>
      </c>
      <c r="K50" s="89">
        <v>0</v>
      </c>
      <c r="L50" s="89">
        <v>0</v>
      </c>
      <c r="M50" s="89">
        <v>8000</v>
      </c>
      <c r="N50" s="89">
        <v>16845.57</v>
      </c>
      <c r="O50" s="89">
        <f t="shared" si="2"/>
        <v>33512</v>
      </c>
      <c r="P50" s="89">
        <f t="shared" si="3"/>
        <v>26665.559999999998</v>
      </c>
    </row>
    <row r="51" spans="1:16" ht="14">
      <c r="A51" s="48">
        <v>44</v>
      </c>
      <c r="B51" s="49" t="s">
        <v>206</v>
      </c>
      <c r="C51" s="89">
        <v>121</v>
      </c>
      <c r="D51" s="89">
        <v>74</v>
      </c>
      <c r="E51" s="89">
        <v>11357</v>
      </c>
      <c r="F51" s="89">
        <v>4710</v>
      </c>
      <c r="G51" s="89">
        <v>0</v>
      </c>
      <c r="H51" s="89">
        <v>0</v>
      </c>
      <c r="I51" s="89">
        <v>874</v>
      </c>
      <c r="J51" s="89">
        <v>579</v>
      </c>
      <c r="K51" s="89">
        <v>0</v>
      </c>
      <c r="L51" s="89">
        <v>0</v>
      </c>
      <c r="M51" s="89">
        <v>26639</v>
      </c>
      <c r="N51" s="89">
        <v>8398</v>
      </c>
      <c r="O51" s="89">
        <f t="shared" si="2"/>
        <v>38991</v>
      </c>
      <c r="P51" s="89">
        <f t="shared" si="3"/>
        <v>13761</v>
      </c>
    </row>
    <row r="52" spans="1:16" ht="14">
      <c r="A52" s="48">
        <v>45</v>
      </c>
      <c r="B52" s="49" t="s">
        <v>49</v>
      </c>
      <c r="C52" s="89">
        <v>2011</v>
      </c>
      <c r="D52" s="89">
        <v>1128.22</v>
      </c>
      <c r="E52" s="89">
        <v>13422</v>
      </c>
      <c r="F52" s="89">
        <v>17030.099999999999</v>
      </c>
      <c r="G52" s="89">
        <v>5</v>
      </c>
      <c r="H52" s="89">
        <v>1.56</v>
      </c>
      <c r="I52" s="89">
        <v>894</v>
      </c>
      <c r="J52" s="89">
        <v>983.41</v>
      </c>
      <c r="K52" s="89">
        <v>5</v>
      </c>
      <c r="L52" s="89">
        <v>0.34</v>
      </c>
      <c r="M52" s="89">
        <v>432</v>
      </c>
      <c r="N52" s="89">
        <v>1361.32</v>
      </c>
      <c r="O52" s="89">
        <f t="shared" si="2"/>
        <v>16769</v>
      </c>
      <c r="P52" s="89">
        <f t="shared" si="3"/>
        <v>20504.95</v>
      </c>
    </row>
    <row r="53" spans="1:16" ht="14">
      <c r="A53" s="376"/>
      <c r="B53" s="152" t="s">
        <v>307</v>
      </c>
      <c r="C53" s="183">
        <f>SUM(C50:C52)</f>
        <v>3576</v>
      </c>
      <c r="D53" s="183">
        <f t="shared" ref="D53:P53" si="8">SUM(D50:D52)</f>
        <v>1879.33</v>
      </c>
      <c r="E53" s="183">
        <f t="shared" si="8"/>
        <v>46460</v>
      </c>
      <c r="F53" s="183">
        <f t="shared" si="8"/>
        <v>30270.089999999997</v>
      </c>
      <c r="G53" s="183">
        <f t="shared" si="8"/>
        <v>520</v>
      </c>
      <c r="H53" s="183">
        <f t="shared" si="8"/>
        <v>347.8</v>
      </c>
      <c r="I53" s="183">
        <f t="shared" si="8"/>
        <v>3640</v>
      </c>
      <c r="J53" s="183">
        <f t="shared" si="8"/>
        <v>1829.06</v>
      </c>
      <c r="K53" s="183">
        <f t="shared" si="8"/>
        <v>5</v>
      </c>
      <c r="L53" s="183">
        <f t="shared" si="8"/>
        <v>0.34</v>
      </c>
      <c r="M53" s="183">
        <f t="shared" si="8"/>
        <v>35071</v>
      </c>
      <c r="N53" s="183">
        <f t="shared" si="8"/>
        <v>26604.89</v>
      </c>
      <c r="O53" s="183">
        <f t="shared" si="8"/>
        <v>89272</v>
      </c>
      <c r="P53" s="183">
        <f t="shared" si="8"/>
        <v>60931.509999999995</v>
      </c>
    </row>
    <row r="54" spans="1:16" ht="14">
      <c r="A54" s="48">
        <v>46</v>
      </c>
      <c r="B54" s="49" t="s">
        <v>298</v>
      </c>
      <c r="C54" s="89">
        <v>0</v>
      </c>
      <c r="D54" s="89">
        <v>0</v>
      </c>
      <c r="E54" s="89">
        <v>0</v>
      </c>
      <c r="F54" s="89">
        <v>0</v>
      </c>
      <c r="G54" s="89">
        <v>0</v>
      </c>
      <c r="H54" s="89">
        <v>0</v>
      </c>
      <c r="I54" s="89">
        <v>0</v>
      </c>
      <c r="J54" s="89">
        <v>0</v>
      </c>
      <c r="K54" s="89">
        <v>0</v>
      </c>
      <c r="L54" s="89">
        <v>0</v>
      </c>
      <c r="M54" s="89">
        <v>0</v>
      </c>
      <c r="N54" s="89">
        <v>0</v>
      </c>
      <c r="O54" s="89">
        <f t="shared" si="2"/>
        <v>0</v>
      </c>
      <c r="P54" s="89">
        <f t="shared" si="3"/>
        <v>0</v>
      </c>
    </row>
    <row r="55" spans="1:16" ht="14">
      <c r="A55" s="48">
        <v>47</v>
      </c>
      <c r="B55" s="49" t="s">
        <v>231</v>
      </c>
      <c r="C55" s="89">
        <v>1695</v>
      </c>
      <c r="D55" s="89">
        <v>390</v>
      </c>
      <c r="E55" s="89">
        <v>68306</v>
      </c>
      <c r="F55" s="89">
        <v>33470</v>
      </c>
      <c r="G55" s="89">
        <v>2934</v>
      </c>
      <c r="H55" s="89">
        <v>851</v>
      </c>
      <c r="I55" s="89">
        <v>3136</v>
      </c>
      <c r="J55" s="89">
        <v>1913</v>
      </c>
      <c r="K55" s="89">
        <v>0</v>
      </c>
      <c r="L55" s="89">
        <v>0</v>
      </c>
      <c r="M55" s="89">
        <v>13196</v>
      </c>
      <c r="N55" s="89">
        <v>8182</v>
      </c>
      <c r="O55" s="89">
        <f t="shared" si="2"/>
        <v>89267</v>
      </c>
      <c r="P55" s="89">
        <f t="shared" si="3"/>
        <v>44806</v>
      </c>
    </row>
    <row r="56" spans="1:16" ht="14">
      <c r="A56" s="48">
        <v>48</v>
      </c>
      <c r="B56" s="49" t="s">
        <v>299</v>
      </c>
      <c r="C56" s="89">
        <v>0</v>
      </c>
      <c r="D56" s="89">
        <v>0</v>
      </c>
      <c r="E56" s="89">
        <v>0</v>
      </c>
      <c r="F56" s="89">
        <v>0</v>
      </c>
      <c r="G56" s="89">
        <v>0</v>
      </c>
      <c r="H56" s="89">
        <v>0</v>
      </c>
      <c r="I56" s="89">
        <v>0</v>
      </c>
      <c r="J56" s="89">
        <v>0</v>
      </c>
      <c r="K56" s="89">
        <v>0</v>
      </c>
      <c r="L56" s="89">
        <v>0</v>
      </c>
      <c r="M56" s="89">
        <v>0</v>
      </c>
      <c r="N56" s="89">
        <v>0</v>
      </c>
      <c r="O56" s="89">
        <f t="shared" si="2"/>
        <v>0</v>
      </c>
      <c r="P56" s="89">
        <f t="shared" si="3"/>
        <v>0</v>
      </c>
    </row>
    <row r="57" spans="1:16" ht="14">
      <c r="A57" s="48">
        <v>49</v>
      </c>
      <c r="B57" s="49" t="s">
        <v>305</v>
      </c>
      <c r="C57" s="89">
        <v>0</v>
      </c>
      <c r="D57" s="89">
        <v>0</v>
      </c>
      <c r="E57" s="89">
        <v>0</v>
      </c>
      <c r="F57" s="89">
        <v>0</v>
      </c>
      <c r="G57" s="89">
        <v>0</v>
      </c>
      <c r="H57" s="89">
        <v>0</v>
      </c>
      <c r="I57" s="89">
        <v>0</v>
      </c>
      <c r="J57" s="89">
        <v>0</v>
      </c>
      <c r="K57" s="89">
        <v>0</v>
      </c>
      <c r="L57" s="89">
        <v>0</v>
      </c>
      <c r="M57" s="89">
        <v>0</v>
      </c>
      <c r="N57" s="89">
        <v>0</v>
      </c>
      <c r="O57" s="89">
        <f t="shared" si="2"/>
        <v>0</v>
      </c>
      <c r="P57" s="89">
        <f t="shared" si="3"/>
        <v>0</v>
      </c>
    </row>
    <row r="58" spans="1:16" ht="14">
      <c r="A58" s="376"/>
      <c r="B58" s="152" t="s">
        <v>300</v>
      </c>
      <c r="C58" s="183">
        <f>SUM(C54:C57)</f>
        <v>1695</v>
      </c>
      <c r="D58" s="183">
        <f t="shared" ref="D58:P58" si="9">SUM(D54:D57)</f>
        <v>390</v>
      </c>
      <c r="E58" s="183">
        <f t="shared" si="9"/>
        <v>68306</v>
      </c>
      <c r="F58" s="183">
        <f t="shared" si="9"/>
        <v>33470</v>
      </c>
      <c r="G58" s="183">
        <f t="shared" si="9"/>
        <v>2934</v>
      </c>
      <c r="H58" s="183">
        <f t="shared" si="9"/>
        <v>851</v>
      </c>
      <c r="I58" s="183">
        <f t="shared" si="9"/>
        <v>3136</v>
      </c>
      <c r="J58" s="183">
        <f t="shared" si="9"/>
        <v>1913</v>
      </c>
      <c r="K58" s="183">
        <f t="shared" si="9"/>
        <v>0</v>
      </c>
      <c r="L58" s="183">
        <f t="shared" si="9"/>
        <v>0</v>
      </c>
      <c r="M58" s="183">
        <f t="shared" si="9"/>
        <v>13196</v>
      </c>
      <c r="N58" s="183">
        <f t="shared" si="9"/>
        <v>8182</v>
      </c>
      <c r="O58" s="183">
        <f t="shared" si="9"/>
        <v>89267</v>
      </c>
      <c r="P58" s="183">
        <f t="shared" si="9"/>
        <v>44806</v>
      </c>
    </row>
    <row r="59" spans="1:16" ht="14">
      <c r="A59" s="376"/>
      <c r="B59" s="152" t="s">
        <v>232</v>
      </c>
      <c r="C59" s="183">
        <f>C58+C53+C49+C27</f>
        <v>28891</v>
      </c>
      <c r="D59" s="183">
        <f t="shared" ref="D59:P59" si="10">D58+D53+D49+D27</f>
        <v>46317.07</v>
      </c>
      <c r="E59" s="183">
        <f t="shared" si="10"/>
        <v>393936</v>
      </c>
      <c r="F59" s="183">
        <f t="shared" si="10"/>
        <v>496239.68</v>
      </c>
      <c r="G59" s="183">
        <f t="shared" si="10"/>
        <v>8772</v>
      </c>
      <c r="H59" s="183">
        <f t="shared" si="10"/>
        <v>9777.76</v>
      </c>
      <c r="I59" s="183">
        <f t="shared" si="10"/>
        <v>46951</v>
      </c>
      <c r="J59" s="183">
        <f t="shared" si="10"/>
        <v>181099.77000000002</v>
      </c>
      <c r="K59" s="183">
        <f t="shared" si="10"/>
        <v>584</v>
      </c>
      <c r="L59" s="183">
        <f t="shared" si="10"/>
        <v>3446.7500000000005</v>
      </c>
      <c r="M59" s="183">
        <f t="shared" si="10"/>
        <v>118431</v>
      </c>
      <c r="N59" s="183">
        <f t="shared" si="10"/>
        <v>289751.08999999997</v>
      </c>
      <c r="O59" s="183">
        <f t="shared" si="10"/>
        <v>597565</v>
      </c>
      <c r="P59" s="183">
        <f t="shared" si="10"/>
        <v>1026632.1199999999</v>
      </c>
    </row>
    <row r="61" spans="1:16" ht="26" customHeight="1">
      <c r="H61" s="493" t="s">
        <v>1234</v>
      </c>
      <c r="I61" s="493"/>
    </row>
  </sheetData>
  <mergeCells count="14">
    <mergeCell ref="A1:P1"/>
    <mergeCell ref="B3:D3"/>
    <mergeCell ref="M3:N3"/>
    <mergeCell ref="A4:A5"/>
    <mergeCell ref="B4:B5"/>
    <mergeCell ref="C4:D4"/>
    <mergeCell ref="E4:F4"/>
    <mergeCell ref="G4:H4"/>
    <mergeCell ref="I4:J4"/>
    <mergeCell ref="H61:I61"/>
    <mergeCell ref="Q4:R4"/>
    <mergeCell ref="K4:L4"/>
    <mergeCell ref="M4:N4"/>
    <mergeCell ref="O4:P4"/>
  </mergeCells>
  <conditionalFormatting sqref="M3">
    <cfRule type="cellIs" dxfId="5" priority="8" operator="lessThan">
      <formula>0</formula>
    </cfRule>
  </conditionalFormatting>
  <conditionalFormatting sqref="S1:T1048576">
    <cfRule type="cellIs" dxfId="4" priority="1" operator="greaterThan">
      <formula>100</formula>
    </cfRule>
  </conditionalFormatting>
  <pageMargins left="0.7" right="0.2" top="0.5" bottom="0.5" header="0.3" footer="0.3"/>
  <pageSetup paperSize="9" scale="62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H64"/>
  <sheetViews>
    <sheetView zoomScaleNormal="100" workbookViewId="0">
      <pane xSplit="2" ySplit="5" topLeftCell="C33" activePane="bottomRight" state="frozen"/>
      <selection pane="topRight" activeCell="C1" sqref="C1"/>
      <selection pane="bottomLeft" activeCell="A6" sqref="A6"/>
      <selection pane="bottomRight" activeCell="E63" sqref="E63"/>
    </sheetView>
  </sheetViews>
  <sheetFormatPr baseColWidth="10" defaultColWidth="9.19921875" defaultRowHeight="13"/>
  <cols>
    <col min="1" max="1" width="4.796875" style="98" customWidth="1"/>
    <col min="2" max="2" width="24.3984375" style="98" bestFit="1" customWidth="1"/>
    <col min="3" max="3" width="9.3984375" style="100" bestFit="1" customWidth="1"/>
    <col min="4" max="4" width="9.19921875" style="100" customWidth="1"/>
    <col min="5" max="5" width="9.3984375" style="100" bestFit="1" customWidth="1"/>
    <col min="6" max="6" width="11.59765625" style="100" bestFit="1" customWidth="1"/>
    <col min="7" max="7" width="9.3984375" style="100" bestFit="1" customWidth="1"/>
    <col min="8" max="8" width="10.59765625" style="100" bestFit="1" customWidth="1"/>
    <col min="9" max="9" width="9.3984375" style="100" bestFit="1" customWidth="1"/>
    <col min="10" max="10" width="9.19921875" style="100" customWidth="1"/>
    <col min="11" max="11" width="9.3984375" style="100" bestFit="1" customWidth="1"/>
    <col min="12" max="12" width="8.19921875" style="100" customWidth="1"/>
    <col min="13" max="13" width="9.3984375" style="100" bestFit="1" customWidth="1"/>
    <col min="14" max="14" width="9.19921875" style="100" customWidth="1"/>
    <col min="15" max="15" width="9.3984375" style="100" bestFit="1" customWidth="1"/>
    <col min="16" max="16" width="9.796875" style="100" customWidth="1"/>
    <col min="17" max="34" width="9.19921875" style="100"/>
    <col min="35" max="16384" width="9.19921875" style="98"/>
  </cols>
  <sheetData>
    <row r="1" spans="1:16" ht="15.75" customHeight="1">
      <c r="A1" s="501" t="s">
        <v>726</v>
      </c>
      <c r="B1" s="501"/>
      <c r="C1" s="501"/>
      <c r="D1" s="501"/>
      <c r="E1" s="501"/>
      <c r="F1" s="501"/>
      <c r="G1" s="501"/>
      <c r="H1" s="501"/>
      <c r="I1" s="501"/>
      <c r="J1" s="501"/>
      <c r="K1" s="501"/>
      <c r="L1" s="501"/>
      <c r="M1" s="501"/>
      <c r="N1" s="501"/>
      <c r="O1" s="501"/>
      <c r="P1" s="501"/>
    </row>
    <row r="2" spans="1:16" ht="14">
      <c r="A2" s="39" t="s">
        <v>110</v>
      </c>
      <c r="B2" s="39"/>
      <c r="C2" s="94"/>
      <c r="D2" s="94"/>
      <c r="E2" s="94"/>
      <c r="F2" s="94"/>
    </row>
    <row r="3" spans="1:16" ht="15" customHeight="1">
      <c r="A3" s="31"/>
      <c r="B3" s="404" t="s">
        <v>12</v>
      </c>
      <c r="C3" s="404"/>
      <c r="D3" s="404"/>
      <c r="M3" s="537" t="s">
        <v>172</v>
      </c>
      <c r="N3" s="537"/>
    </row>
    <row r="4" spans="1:16">
      <c r="A4" s="539" t="s">
        <v>207</v>
      </c>
      <c r="B4" s="539" t="s">
        <v>3</v>
      </c>
      <c r="C4" s="542" t="s">
        <v>27</v>
      </c>
      <c r="D4" s="543"/>
      <c r="E4" s="538" t="s">
        <v>169</v>
      </c>
      <c r="F4" s="538"/>
      <c r="G4" s="542" t="s">
        <v>28</v>
      </c>
      <c r="H4" s="543"/>
      <c r="I4" s="538" t="s">
        <v>26</v>
      </c>
      <c r="J4" s="538"/>
      <c r="K4" s="542" t="s">
        <v>170</v>
      </c>
      <c r="L4" s="543"/>
      <c r="M4" s="538" t="s">
        <v>29</v>
      </c>
      <c r="N4" s="538"/>
      <c r="O4" s="538" t="s">
        <v>0</v>
      </c>
      <c r="P4" s="538"/>
    </row>
    <row r="5" spans="1:16" ht="14">
      <c r="A5" s="540"/>
      <c r="B5" s="541"/>
      <c r="C5" s="378" t="s">
        <v>30</v>
      </c>
      <c r="D5" s="378" t="s">
        <v>17</v>
      </c>
      <c r="E5" s="378" t="s">
        <v>30</v>
      </c>
      <c r="F5" s="378" t="s">
        <v>17</v>
      </c>
      <c r="G5" s="378" t="s">
        <v>30</v>
      </c>
      <c r="H5" s="378" t="s">
        <v>17</v>
      </c>
      <c r="I5" s="378" t="s">
        <v>30</v>
      </c>
      <c r="J5" s="378" t="s">
        <v>17</v>
      </c>
      <c r="K5" s="378" t="s">
        <v>30</v>
      </c>
      <c r="L5" s="378" t="s">
        <v>17</v>
      </c>
      <c r="M5" s="378" t="s">
        <v>30</v>
      </c>
      <c r="N5" s="378" t="s">
        <v>17</v>
      </c>
      <c r="O5" s="383" t="s">
        <v>22</v>
      </c>
      <c r="P5" s="383" t="s">
        <v>23</v>
      </c>
    </row>
    <row r="6" spans="1:16" ht="15" customHeight="1">
      <c r="A6" s="48">
        <v>1</v>
      </c>
      <c r="B6" s="49" t="s">
        <v>52</v>
      </c>
      <c r="C6" s="89">
        <v>275</v>
      </c>
      <c r="D6" s="89">
        <v>1058</v>
      </c>
      <c r="E6" s="89">
        <v>598</v>
      </c>
      <c r="F6" s="89">
        <v>1458</v>
      </c>
      <c r="G6" s="89">
        <v>0</v>
      </c>
      <c r="H6" s="89">
        <v>0</v>
      </c>
      <c r="I6" s="89">
        <v>96</v>
      </c>
      <c r="J6" s="89">
        <v>674</v>
      </c>
      <c r="K6" s="89">
        <v>0</v>
      </c>
      <c r="L6" s="89">
        <v>0</v>
      </c>
      <c r="M6" s="89">
        <v>98</v>
      </c>
      <c r="N6" s="89">
        <v>769</v>
      </c>
      <c r="O6" s="89">
        <f t="shared" ref="O6" si="0">C6+E6+G6+I6+K6+M6</f>
        <v>1067</v>
      </c>
      <c r="P6" s="89">
        <f t="shared" ref="P6" si="1">D6+F6+H6+J6+L6+N6</f>
        <v>3959</v>
      </c>
    </row>
    <row r="7" spans="1:16" ht="14">
      <c r="A7" s="48">
        <v>2</v>
      </c>
      <c r="B7" s="49" t="s">
        <v>53</v>
      </c>
      <c r="C7" s="89">
        <v>17</v>
      </c>
      <c r="D7" s="89">
        <v>28</v>
      </c>
      <c r="E7" s="89">
        <v>53</v>
      </c>
      <c r="F7" s="89">
        <v>168</v>
      </c>
      <c r="G7" s="89">
        <v>0</v>
      </c>
      <c r="H7" s="89">
        <v>0</v>
      </c>
      <c r="I7" s="89">
        <v>25</v>
      </c>
      <c r="J7" s="89">
        <v>52</v>
      </c>
      <c r="K7" s="89">
        <v>0</v>
      </c>
      <c r="L7" s="89">
        <v>0</v>
      </c>
      <c r="M7" s="89">
        <v>67</v>
      </c>
      <c r="N7" s="89">
        <v>312</v>
      </c>
      <c r="O7" s="89">
        <f t="shared" ref="O7:O57" si="2">C7+E7+G7+I7+K7+M7</f>
        <v>162</v>
      </c>
      <c r="P7" s="89">
        <f t="shared" ref="P7:P57" si="3">D7+F7+H7+J7+L7+N7</f>
        <v>560</v>
      </c>
    </row>
    <row r="8" spans="1:16" ht="14">
      <c r="A8" s="48">
        <v>3</v>
      </c>
      <c r="B8" s="49" t="s">
        <v>54</v>
      </c>
      <c r="C8" s="89">
        <v>65</v>
      </c>
      <c r="D8" s="89">
        <v>239</v>
      </c>
      <c r="E8" s="89">
        <v>345</v>
      </c>
      <c r="F8" s="89">
        <v>811</v>
      </c>
      <c r="G8" s="89">
        <v>16</v>
      </c>
      <c r="H8" s="89">
        <v>38</v>
      </c>
      <c r="I8" s="89">
        <v>236</v>
      </c>
      <c r="J8" s="89">
        <v>1203</v>
      </c>
      <c r="K8" s="89">
        <v>0</v>
      </c>
      <c r="L8" s="89">
        <v>0</v>
      </c>
      <c r="M8" s="89">
        <v>593</v>
      </c>
      <c r="N8" s="89">
        <v>4101</v>
      </c>
      <c r="O8" s="89">
        <f t="shared" si="2"/>
        <v>1255</v>
      </c>
      <c r="P8" s="89">
        <f t="shared" si="3"/>
        <v>6392</v>
      </c>
    </row>
    <row r="9" spans="1:16" ht="14">
      <c r="A9" s="48">
        <v>4</v>
      </c>
      <c r="B9" s="49" t="s">
        <v>55</v>
      </c>
      <c r="C9" s="89">
        <v>38</v>
      </c>
      <c r="D9" s="89">
        <v>1012</v>
      </c>
      <c r="E9" s="89">
        <v>8608</v>
      </c>
      <c r="F9" s="89">
        <v>16842</v>
      </c>
      <c r="G9" s="89">
        <v>13</v>
      </c>
      <c r="H9" s="89">
        <v>46</v>
      </c>
      <c r="I9" s="89">
        <v>329</v>
      </c>
      <c r="J9" s="89">
        <v>6011</v>
      </c>
      <c r="K9" s="89">
        <v>1</v>
      </c>
      <c r="L9" s="89">
        <v>5</v>
      </c>
      <c r="M9" s="89">
        <v>194</v>
      </c>
      <c r="N9" s="89">
        <v>1012</v>
      </c>
      <c r="O9" s="89">
        <f t="shared" si="2"/>
        <v>9183</v>
      </c>
      <c r="P9" s="89">
        <f t="shared" si="3"/>
        <v>24928</v>
      </c>
    </row>
    <row r="10" spans="1:16" ht="14">
      <c r="A10" s="48">
        <v>5</v>
      </c>
      <c r="B10" s="49" t="s">
        <v>56</v>
      </c>
      <c r="C10" s="89">
        <v>0</v>
      </c>
      <c r="D10" s="89">
        <v>0</v>
      </c>
      <c r="E10" s="89">
        <v>12</v>
      </c>
      <c r="F10" s="89">
        <v>139</v>
      </c>
      <c r="G10" s="89">
        <v>0</v>
      </c>
      <c r="H10" s="89">
        <v>0</v>
      </c>
      <c r="I10" s="89">
        <v>17</v>
      </c>
      <c r="J10" s="89">
        <v>131.5</v>
      </c>
      <c r="K10" s="89">
        <v>0</v>
      </c>
      <c r="L10" s="89">
        <v>0</v>
      </c>
      <c r="M10" s="89">
        <v>31</v>
      </c>
      <c r="N10" s="89">
        <v>775</v>
      </c>
      <c r="O10" s="89">
        <f t="shared" si="2"/>
        <v>60</v>
      </c>
      <c r="P10" s="89">
        <f t="shared" si="3"/>
        <v>1045.5</v>
      </c>
    </row>
    <row r="11" spans="1:16" ht="14">
      <c r="A11" s="48">
        <v>6</v>
      </c>
      <c r="B11" s="49" t="s">
        <v>57</v>
      </c>
      <c r="C11" s="89">
        <v>55</v>
      </c>
      <c r="D11" s="89">
        <v>190</v>
      </c>
      <c r="E11" s="89">
        <v>217</v>
      </c>
      <c r="F11" s="89">
        <v>736</v>
      </c>
      <c r="G11" s="89">
        <v>4</v>
      </c>
      <c r="H11" s="89">
        <v>5.5</v>
      </c>
      <c r="I11" s="89">
        <v>49</v>
      </c>
      <c r="J11" s="89">
        <v>196</v>
      </c>
      <c r="K11" s="89">
        <v>0</v>
      </c>
      <c r="L11" s="89">
        <v>0</v>
      </c>
      <c r="M11" s="89">
        <v>54</v>
      </c>
      <c r="N11" s="89">
        <v>155</v>
      </c>
      <c r="O11" s="89">
        <f t="shared" si="2"/>
        <v>379</v>
      </c>
      <c r="P11" s="89">
        <f t="shared" si="3"/>
        <v>1282.5</v>
      </c>
    </row>
    <row r="12" spans="1:16" ht="14">
      <c r="A12" s="48">
        <v>7</v>
      </c>
      <c r="B12" s="49" t="s">
        <v>58</v>
      </c>
      <c r="C12" s="89">
        <v>49</v>
      </c>
      <c r="D12" s="89">
        <v>61</v>
      </c>
      <c r="E12" s="89">
        <v>1178</v>
      </c>
      <c r="F12" s="89">
        <v>788</v>
      </c>
      <c r="G12" s="89">
        <v>0</v>
      </c>
      <c r="H12" s="89">
        <v>0</v>
      </c>
      <c r="I12" s="89">
        <v>875</v>
      </c>
      <c r="J12" s="89">
        <v>958</v>
      </c>
      <c r="K12" s="89">
        <v>0</v>
      </c>
      <c r="L12" s="89">
        <v>0</v>
      </c>
      <c r="M12" s="89">
        <v>141</v>
      </c>
      <c r="N12" s="89">
        <v>1956</v>
      </c>
      <c r="O12" s="89">
        <f t="shared" si="2"/>
        <v>2243</v>
      </c>
      <c r="P12" s="89">
        <f t="shared" si="3"/>
        <v>3763</v>
      </c>
    </row>
    <row r="13" spans="1:16" ht="14">
      <c r="A13" s="48">
        <v>8</v>
      </c>
      <c r="B13" s="49" t="s">
        <v>45</v>
      </c>
      <c r="C13" s="89">
        <v>38</v>
      </c>
      <c r="D13" s="89">
        <v>65.67</v>
      </c>
      <c r="E13" s="89">
        <v>234</v>
      </c>
      <c r="F13" s="89">
        <v>538.29999999999995</v>
      </c>
      <c r="G13" s="89">
        <v>9</v>
      </c>
      <c r="H13" s="89">
        <v>43.74</v>
      </c>
      <c r="I13" s="89">
        <v>46</v>
      </c>
      <c r="J13" s="89">
        <v>122.34</v>
      </c>
      <c r="K13" s="89">
        <v>0</v>
      </c>
      <c r="L13" s="89">
        <v>0</v>
      </c>
      <c r="M13" s="89">
        <v>163</v>
      </c>
      <c r="N13" s="89">
        <v>955.94</v>
      </c>
      <c r="O13" s="89">
        <f t="shared" si="2"/>
        <v>490</v>
      </c>
      <c r="P13" s="89">
        <f t="shared" si="3"/>
        <v>1725.99</v>
      </c>
    </row>
    <row r="14" spans="1:16" ht="14">
      <c r="A14" s="48">
        <v>9</v>
      </c>
      <c r="B14" s="49" t="s">
        <v>46</v>
      </c>
      <c r="C14" s="89">
        <v>11</v>
      </c>
      <c r="D14" s="89">
        <v>67</v>
      </c>
      <c r="E14" s="89">
        <v>344</v>
      </c>
      <c r="F14" s="89">
        <v>1301</v>
      </c>
      <c r="G14" s="89">
        <v>0</v>
      </c>
      <c r="H14" s="89">
        <v>0</v>
      </c>
      <c r="I14" s="89">
        <v>44</v>
      </c>
      <c r="J14" s="89">
        <v>367</v>
      </c>
      <c r="K14" s="89">
        <v>1</v>
      </c>
      <c r="L14" s="89">
        <v>1</v>
      </c>
      <c r="M14" s="89">
        <v>96</v>
      </c>
      <c r="N14" s="89">
        <v>521</v>
      </c>
      <c r="O14" s="89">
        <f t="shared" si="2"/>
        <v>496</v>
      </c>
      <c r="P14" s="89">
        <f t="shared" si="3"/>
        <v>2257</v>
      </c>
    </row>
    <row r="15" spans="1:16" ht="14">
      <c r="A15" s="48">
        <v>10</v>
      </c>
      <c r="B15" s="49" t="s">
        <v>78</v>
      </c>
      <c r="C15" s="89">
        <v>48</v>
      </c>
      <c r="D15" s="89">
        <v>437</v>
      </c>
      <c r="E15" s="89">
        <v>3811</v>
      </c>
      <c r="F15" s="89">
        <v>4344</v>
      </c>
      <c r="G15" s="89">
        <v>2</v>
      </c>
      <c r="H15" s="89">
        <v>20</v>
      </c>
      <c r="I15" s="89">
        <v>173</v>
      </c>
      <c r="J15" s="89">
        <v>3930</v>
      </c>
      <c r="K15" s="89">
        <v>0</v>
      </c>
      <c r="L15" s="89">
        <v>0</v>
      </c>
      <c r="M15" s="89">
        <v>515</v>
      </c>
      <c r="N15" s="89">
        <v>10249</v>
      </c>
      <c r="O15" s="89">
        <f t="shared" si="2"/>
        <v>4549</v>
      </c>
      <c r="P15" s="89">
        <f t="shared" si="3"/>
        <v>18980</v>
      </c>
    </row>
    <row r="16" spans="1:16" ht="14">
      <c r="A16" s="48">
        <v>11</v>
      </c>
      <c r="B16" s="49" t="s">
        <v>59</v>
      </c>
      <c r="C16" s="89">
        <v>36</v>
      </c>
      <c r="D16" s="89">
        <v>191</v>
      </c>
      <c r="E16" s="89">
        <v>410</v>
      </c>
      <c r="F16" s="89">
        <v>312</v>
      </c>
      <c r="G16" s="89">
        <v>0</v>
      </c>
      <c r="H16" s="89">
        <v>0</v>
      </c>
      <c r="I16" s="89">
        <v>24</v>
      </c>
      <c r="J16" s="89">
        <v>39</v>
      </c>
      <c r="K16" s="89">
        <v>0</v>
      </c>
      <c r="L16" s="89">
        <v>0</v>
      </c>
      <c r="M16" s="89">
        <v>0</v>
      </c>
      <c r="N16" s="89">
        <v>0</v>
      </c>
      <c r="O16" s="89">
        <f t="shared" si="2"/>
        <v>470</v>
      </c>
      <c r="P16" s="89">
        <f t="shared" si="3"/>
        <v>542</v>
      </c>
    </row>
    <row r="17" spans="1:16" ht="14">
      <c r="A17" s="48">
        <v>12</v>
      </c>
      <c r="B17" s="49" t="s">
        <v>60</v>
      </c>
      <c r="C17" s="89">
        <v>0</v>
      </c>
      <c r="D17" s="89">
        <v>0</v>
      </c>
      <c r="E17" s="89">
        <v>35</v>
      </c>
      <c r="F17" s="89">
        <v>62</v>
      </c>
      <c r="G17" s="89">
        <v>0</v>
      </c>
      <c r="H17" s="89">
        <v>0</v>
      </c>
      <c r="I17" s="89">
        <v>1</v>
      </c>
      <c r="J17" s="89">
        <v>0.5</v>
      </c>
      <c r="K17" s="89">
        <v>0</v>
      </c>
      <c r="L17" s="89">
        <v>0</v>
      </c>
      <c r="M17" s="89">
        <v>8</v>
      </c>
      <c r="N17" s="89">
        <v>52</v>
      </c>
      <c r="O17" s="89">
        <f t="shared" si="2"/>
        <v>44</v>
      </c>
      <c r="P17" s="89">
        <f t="shared" si="3"/>
        <v>114.5</v>
      </c>
    </row>
    <row r="18" spans="1:16" ht="14">
      <c r="A18" s="48">
        <v>13</v>
      </c>
      <c r="B18" s="49" t="s">
        <v>189</v>
      </c>
      <c r="C18" s="89">
        <v>20</v>
      </c>
      <c r="D18" s="89">
        <v>111</v>
      </c>
      <c r="E18" s="89">
        <v>277</v>
      </c>
      <c r="F18" s="89">
        <v>802</v>
      </c>
      <c r="G18" s="89">
        <v>0</v>
      </c>
      <c r="H18" s="89">
        <v>0</v>
      </c>
      <c r="I18" s="89">
        <v>38</v>
      </c>
      <c r="J18" s="89">
        <v>342</v>
      </c>
      <c r="K18" s="89">
        <v>0</v>
      </c>
      <c r="L18" s="89">
        <v>0</v>
      </c>
      <c r="M18" s="89">
        <v>21</v>
      </c>
      <c r="N18" s="89">
        <v>106</v>
      </c>
      <c r="O18" s="89">
        <f t="shared" si="2"/>
        <v>356</v>
      </c>
      <c r="P18" s="89">
        <f t="shared" si="3"/>
        <v>1361</v>
      </c>
    </row>
    <row r="19" spans="1:16" ht="14">
      <c r="A19" s="48">
        <v>14</v>
      </c>
      <c r="B19" s="49" t="s">
        <v>190</v>
      </c>
      <c r="C19" s="89">
        <v>137</v>
      </c>
      <c r="D19" s="89">
        <v>205</v>
      </c>
      <c r="E19" s="89">
        <v>1271</v>
      </c>
      <c r="F19" s="89">
        <v>2008</v>
      </c>
      <c r="G19" s="89">
        <v>57</v>
      </c>
      <c r="H19" s="89">
        <v>40</v>
      </c>
      <c r="I19" s="89">
        <v>2531</v>
      </c>
      <c r="J19" s="89">
        <v>10113</v>
      </c>
      <c r="K19" s="89">
        <v>0</v>
      </c>
      <c r="L19" s="89">
        <v>0</v>
      </c>
      <c r="M19" s="89">
        <v>112</v>
      </c>
      <c r="N19" s="89">
        <v>149</v>
      </c>
      <c r="O19" s="89">
        <f t="shared" si="2"/>
        <v>4108</v>
      </c>
      <c r="P19" s="89">
        <f t="shared" si="3"/>
        <v>12515</v>
      </c>
    </row>
    <row r="20" spans="1:16" ht="14">
      <c r="A20" s="48">
        <v>15</v>
      </c>
      <c r="B20" s="49" t="s">
        <v>61</v>
      </c>
      <c r="C20" s="89">
        <v>199</v>
      </c>
      <c r="D20" s="89">
        <v>546.89</v>
      </c>
      <c r="E20" s="89">
        <v>3153</v>
      </c>
      <c r="F20" s="89">
        <v>10058.17</v>
      </c>
      <c r="G20" s="89">
        <v>20</v>
      </c>
      <c r="H20" s="89">
        <v>61.52</v>
      </c>
      <c r="I20" s="89">
        <v>515</v>
      </c>
      <c r="J20" s="89">
        <v>6455.65</v>
      </c>
      <c r="K20" s="89">
        <v>1</v>
      </c>
      <c r="L20" s="89">
        <v>1</v>
      </c>
      <c r="M20" s="89">
        <v>963</v>
      </c>
      <c r="N20" s="89">
        <v>8389.01</v>
      </c>
      <c r="O20" s="89">
        <f t="shared" si="2"/>
        <v>4851</v>
      </c>
      <c r="P20" s="89">
        <f t="shared" si="3"/>
        <v>25512.239999999998</v>
      </c>
    </row>
    <row r="21" spans="1:16" ht="14">
      <c r="A21" s="48">
        <v>16</v>
      </c>
      <c r="B21" s="49" t="s">
        <v>67</v>
      </c>
      <c r="C21" s="89">
        <v>309</v>
      </c>
      <c r="D21" s="89">
        <v>578</v>
      </c>
      <c r="E21" s="89">
        <v>680</v>
      </c>
      <c r="F21" s="89">
        <v>904</v>
      </c>
      <c r="G21" s="89">
        <v>23</v>
      </c>
      <c r="H21" s="89">
        <v>80</v>
      </c>
      <c r="I21" s="89">
        <v>173</v>
      </c>
      <c r="J21" s="89">
        <v>350</v>
      </c>
      <c r="K21" s="89">
        <v>0</v>
      </c>
      <c r="L21" s="89">
        <v>0</v>
      </c>
      <c r="M21" s="89">
        <v>583</v>
      </c>
      <c r="N21" s="89">
        <v>1189</v>
      </c>
      <c r="O21" s="89">
        <f t="shared" si="2"/>
        <v>1768</v>
      </c>
      <c r="P21" s="89">
        <f t="shared" si="3"/>
        <v>3101</v>
      </c>
    </row>
    <row r="22" spans="1:16" ht="14">
      <c r="A22" s="48">
        <v>17</v>
      </c>
      <c r="B22" s="49" t="s">
        <v>62</v>
      </c>
      <c r="C22" s="89">
        <v>26</v>
      </c>
      <c r="D22" s="89">
        <v>74</v>
      </c>
      <c r="E22" s="89">
        <v>972</v>
      </c>
      <c r="F22" s="89">
        <v>2667</v>
      </c>
      <c r="G22" s="89">
        <v>20</v>
      </c>
      <c r="H22" s="89">
        <v>36</v>
      </c>
      <c r="I22" s="89">
        <v>112</v>
      </c>
      <c r="J22" s="89">
        <v>409</v>
      </c>
      <c r="K22" s="89">
        <v>0</v>
      </c>
      <c r="L22" s="89">
        <v>0</v>
      </c>
      <c r="M22" s="89">
        <v>145</v>
      </c>
      <c r="N22" s="89">
        <v>792</v>
      </c>
      <c r="O22" s="89">
        <f t="shared" si="2"/>
        <v>1275</v>
      </c>
      <c r="P22" s="89">
        <f t="shared" si="3"/>
        <v>3978</v>
      </c>
    </row>
    <row r="23" spans="1:16" ht="14">
      <c r="A23" s="48">
        <v>18</v>
      </c>
      <c r="B23" s="49" t="s">
        <v>191</v>
      </c>
      <c r="C23" s="89">
        <v>12</v>
      </c>
      <c r="D23" s="89">
        <v>31</v>
      </c>
      <c r="E23" s="89">
        <v>78</v>
      </c>
      <c r="F23" s="89">
        <v>148</v>
      </c>
      <c r="G23" s="89">
        <v>0</v>
      </c>
      <c r="H23" s="89">
        <v>0</v>
      </c>
      <c r="I23" s="89">
        <v>35</v>
      </c>
      <c r="J23" s="89">
        <v>92</v>
      </c>
      <c r="K23" s="89">
        <v>0</v>
      </c>
      <c r="L23" s="89">
        <v>0</v>
      </c>
      <c r="M23" s="89">
        <v>75</v>
      </c>
      <c r="N23" s="89">
        <v>180</v>
      </c>
      <c r="O23" s="89">
        <f t="shared" si="2"/>
        <v>200</v>
      </c>
      <c r="P23" s="89">
        <f t="shared" si="3"/>
        <v>451</v>
      </c>
    </row>
    <row r="24" spans="1:16" ht="14">
      <c r="A24" s="48">
        <v>19</v>
      </c>
      <c r="B24" s="49" t="s">
        <v>63</v>
      </c>
      <c r="C24" s="89">
        <v>335</v>
      </c>
      <c r="D24" s="89">
        <v>2215</v>
      </c>
      <c r="E24" s="89">
        <v>8047</v>
      </c>
      <c r="F24" s="89">
        <v>15759</v>
      </c>
      <c r="G24" s="89">
        <v>87</v>
      </c>
      <c r="H24" s="89">
        <v>121</v>
      </c>
      <c r="I24" s="89">
        <v>537</v>
      </c>
      <c r="J24" s="89">
        <v>7532</v>
      </c>
      <c r="K24" s="89">
        <v>1</v>
      </c>
      <c r="L24" s="89">
        <v>0.42</v>
      </c>
      <c r="M24" s="89">
        <v>1814</v>
      </c>
      <c r="N24" s="89">
        <v>19650</v>
      </c>
      <c r="O24" s="89">
        <f t="shared" si="2"/>
        <v>10821</v>
      </c>
      <c r="P24" s="89">
        <f t="shared" si="3"/>
        <v>45277.42</v>
      </c>
    </row>
    <row r="25" spans="1:16" ht="14">
      <c r="A25" s="48">
        <v>20</v>
      </c>
      <c r="B25" s="49" t="s">
        <v>64</v>
      </c>
      <c r="C25" s="89">
        <v>2</v>
      </c>
      <c r="D25" s="89">
        <v>3</v>
      </c>
      <c r="E25" s="89">
        <v>22</v>
      </c>
      <c r="F25" s="89">
        <v>65</v>
      </c>
      <c r="G25" s="89">
        <v>0</v>
      </c>
      <c r="H25" s="89">
        <v>0</v>
      </c>
      <c r="I25" s="89">
        <v>8</v>
      </c>
      <c r="J25" s="89">
        <v>7</v>
      </c>
      <c r="K25" s="89">
        <v>0</v>
      </c>
      <c r="L25" s="89">
        <v>0</v>
      </c>
      <c r="M25" s="89">
        <v>0</v>
      </c>
      <c r="N25" s="89">
        <v>0</v>
      </c>
      <c r="O25" s="89">
        <f t="shared" si="2"/>
        <v>32</v>
      </c>
      <c r="P25" s="89">
        <f t="shared" si="3"/>
        <v>75</v>
      </c>
    </row>
    <row r="26" spans="1:16" ht="14">
      <c r="A26" s="48">
        <v>21</v>
      </c>
      <c r="B26" s="49" t="s">
        <v>47</v>
      </c>
      <c r="C26" s="89">
        <v>145</v>
      </c>
      <c r="D26" s="89">
        <v>565</v>
      </c>
      <c r="E26" s="89">
        <v>1059</v>
      </c>
      <c r="F26" s="89">
        <v>2642.1</v>
      </c>
      <c r="G26" s="89">
        <v>4</v>
      </c>
      <c r="H26" s="89">
        <v>0.41</v>
      </c>
      <c r="I26" s="89">
        <v>220</v>
      </c>
      <c r="J26" s="89">
        <v>1682.3</v>
      </c>
      <c r="K26" s="89">
        <v>3</v>
      </c>
      <c r="L26" s="89">
        <v>10.039999999999999</v>
      </c>
      <c r="M26" s="89">
        <v>569</v>
      </c>
      <c r="N26" s="89">
        <v>3654.9</v>
      </c>
      <c r="O26" s="89">
        <f t="shared" si="2"/>
        <v>2000</v>
      </c>
      <c r="P26" s="89">
        <f t="shared" si="3"/>
        <v>8554.75</v>
      </c>
    </row>
    <row r="27" spans="1:16" ht="14">
      <c r="A27" s="376"/>
      <c r="B27" s="152" t="s">
        <v>306</v>
      </c>
      <c r="C27" s="183">
        <f>SUM(C6:C26)</f>
        <v>1817</v>
      </c>
      <c r="D27" s="183">
        <f t="shared" ref="D27:P27" si="4">SUM(D6:D26)</f>
        <v>7677.56</v>
      </c>
      <c r="E27" s="183">
        <f t="shared" si="4"/>
        <v>31404</v>
      </c>
      <c r="F27" s="183">
        <f t="shared" si="4"/>
        <v>62552.57</v>
      </c>
      <c r="G27" s="183">
        <f t="shared" si="4"/>
        <v>255</v>
      </c>
      <c r="H27" s="183">
        <f t="shared" si="4"/>
        <v>492.17</v>
      </c>
      <c r="I27" s="183">
        <f t="shared" si="4"/>
        <v>6084</v>
      </c>
      <c r="J27" s="183">
        <f t="shared" si="4"/>
        <v>40667.29</v>
      </c>
      <c r="K27" s="183">
        <f t="shared" si="4"/>
        <v>7</v>
      </c>
      <c r="L27" s="183">
        <f t="shared" si="4"/>
        <v>17.46</v>
      </c>
      <c r="M27" s="183">
        <f t="shared" si="4"/>
        <v>6242</v>
      </c>
      <c r="N27" s="183">
        <f t="shared" si="4"/>
        <v>54967.850000000006</v>
      </c>
      <c r="O27" s="183">
        <f t="shared" si="4"/>
        <v>45809</v>
      </c>
      <c r="P27" s="183">
        <f t="shared" si="4"/>
        <v>166374.89999999997</v>
      </c>
    </row>
    <row r="28" spans="1:16" ht="14">
      <c r="A28" s="48">
        <v>22</v>
      </c>
      <c r="B28" s="49" t="s">
        <v>44</v>
      </c>
      <c r="C28" s="89">
        <v>4</v>
      </c>
      <c r="D28" s="89">
        <v>6.94</v>
      </c>
      <c r="E28" s="89">
        <v>1511</v>
      </c>
      <c r="F28" s="89">
        <v>2736.92</v>
      </c>
      <c r="G28" s="89">
        <v>0</v>
      </c>
      <c r="H28" s="89">
        <v>0</v>
      </c>
      <c r="I28" s="89">
        <v>225</v>
      </c>
      <c r="J28" s="89">
        <v>895.09</v>
      </c>
      <c r="K28" s="89">
        <v>0</v>
      </c>
      <c r="L28" s="89">
        <v>0</v>
      </c>
      <c r="M28" s="89">
        <v>0</v>
      </c>
      <c r="N28" s="89">
        <v>0</v>
      </c>
      <c r="O28" s="89">
        <f t="shared" si="2"/>
        <v>1740</v>
      </c>
      <c r="P28" s="89">
        <f t="shared" si="3"/>
        <v>3638.9500000000003</v>
      </c>
    </row>
    <row r="29" spans="1:16" ht="14">
      <c r="A29" s="48">
        <v>23</v>
      </c>
      <c r="B29" s="49" t="s">
        <v>192</v>
      </c>
      <c r="C29" s="89">
        <v>188</v>
      </c>
      <c r="D29" s="89">
        <v>52</v>
      </c>
      <c r="E29" s="89">
        <v>59387</v>
      </c>
      <c r="F29" s="89">
        <v>20854.11</v>
      </c>
      <c r="G29" s="89">
        <v>7</v>
      </c>
      <c r="H29" s="89">
        <v>2</v>
      </c>
      <c r="I29" s="89">
        <v>139</v>
      </c>
      <c r="J29" s="89">
        <v>48</v>
      </c>
      <c r="K29" s="89">
        <v>0</v>
      </c>
      <c r="L29" s="89">
        <v>0</v>
      </c>
      <c r="M29" s="89">
        <v>36</v>
      </c>
      <c r="N29" s="89">
        <v>38.200000000000003</v>
      </c>
      <c r="O29" s="89">
        <f t="shared" si="2"/>
        <v>59757</v>
      </c>
      <c r="P29" s="89">
        <f t="shared" si="3"/>
        <v>20994.31</v>
      </c>
    </row>
    <row r="30" spans="1:16" ht="14">
      <c r="A30" s="48">
        <v>24</v>
      </c>
      <c r="B30" s="49" t="s">
        <v>193</v>
      </c>
      <c r="C30" s="89">
        <v>1</v>
      </c>
      <c r="D30" s="89">
        <v>1.4</v>
      </c>
      <c r="E30" s="89">
        <v>3</v>
      </c>
      <c r="F30" s="89">
        <v>4</v>
      </c>
      <c r="G30" s="89">
        <v>0</v>
      </c>
      <c r="H30" s="89">
        <v>0</v>
      </c>
      <c r="I30" s="89">
        <v>0</v>
      </c>
      <c r="J30" s="89">
        <v>0</v>
      </c>
      <c r="K30" s="89">
        <v>0</v>
      </c>
      <c r="L30" s="89">
        <v>0</v>
      </c>
      <c r="M30" s="89">
        <v>4</v>
      </c>
      <c r="N30" s="89">
        <v>12</v>
      </c>
      <c r="O30" s="89">
        <f t="shared" si="2"/>
        <v>8</v>
      </c>
      <c r="P30" s="89">
        <f t="shared" si="3"/>
        <v>17.399999999999999</v>
      </c>
    </row>
    <row r="31" spans="1:16" ht="14">
      <c r="A31" s="48">
        <v>25</v>
      </c>
      <c r="B31" s="49" t="s">
        <v>48</v>
      </c>
      <c r="C31" s="89">
        <v>0</v>
      </c>
      <c r="D31" s="89">
        <v>0</v>
      </c>
      <c r="E31" s="89">
        <v>3</v>
      </c>
      <c r="F31" s="89">
        <v>4.1399999999999997</v>
      </c>
      <c r="G31" s="89">
        <v>0</v>
      </c>
      <c r="H31" s="89">
        <v>0</v>
      </c>
      <c r="I31" s="89">
        <v>0</v>
      </c>
      <c r="J31" s="89">
        <v>0</v>
      </c>
      <c r="K31" s="89">
        <v>0</v>
      </c>
      <c r="L31" s="89">
        <v>0</v>
      </c>
      <c r="M31" s="89">
        <v>0</v>
      </c>
      <c r="N31" s="89">
        <v>0</v>
      </c>
      <c r="O31" s="89">
        <f t="shared" si="2"/>
        <v>3</v>
      </c>
      <c r="P31" s="89">
        <f t="shared" si="3"/>
        <v>4.1399999999999997</v>
      </c>
    </row>
    <row r="32" spans="1:16" ht="14">
      <c r="A32" s="48">
        <v>26</v>
      </c>
      <c r="B32" s="49" t="s">
        <v>194</v>
      </c>
      <c r="C32" s="89">
        <v>2</v>
      </c>
      <c r="D32" s="89">
        <v>1</v>
      </c>
      <c r="E32" s="89">
        <v>1091</v>
      </c>
      <c r="F32" s="89">
        <v>610</v>
      </c>
      <c r="G32" s="89">
        <v>2</v>
      </c>
      <c r="H32" s="89">
        <v>1</v>
      </c>
      <c r="I32" s="89">
        <v>4</v>
      </c>
      <c r="J32" s="89">
        <v>6</v>
      </c>
      <c r="K32" s="89">
        <v>0</v>
      </c>
      <c r="L32" s="89">
        <v>0</v>
      </c>
      <c r="M32" s="89">
        <v>21</v>
      </c>
      <c r="N32" s="89">
        <v>260</v>
      </c>
      <c r="O32" s="89">
        <f t="shared" si="2"/>
        <v>1120</v>
      </c>
      <c r="P32" s="89">
        <f t="shared" si="3"/>
        <v>878</v>
      </c>
    </row>
    <row r="33" spans="1:16" ht="14">
      <c r="A33" s="48">
        <v>27</v>
      </c>
      <c r="B33" s="49" t="s">
        <v>195</v>
      </c>
      <c r="C33" s="89">
        <v>0</v>
      </c>
      <c r="D33" s="89">
        <v>0</v>
      </c>
      <c r="E33" s="89">
        <v>0</v>
      </c>
      <c r="F33" s="89">
        <v>0</v>
      </c>
      <c r="G33" s="89">
        <v>0</v>
      </c>
      <c r="H33" s="89">
        <v>0</v>
      </c>
      <c r="I33" s="89">
        <v>0</v>
      </c>
      <c r="J33" s="89">
        <v>0</v>
      </c>
      <c r="K33" s="89">
        <v>0</v>
      </c>
      <c r="L33" s="89">
        <v>0</v>
      </c>
      <c r="M33" s="89">
        <v>0</v>
      </c>
      <c r="N33" s="89">
        <v>0</v>
      </c>
      <c r="O33" s="89">
        <f t="shared" si="2"/>
        <v>0</v>
      </c>
      <c r="P33" s="89">
        <f t="shared" si="3"/>
        <v>0</v>
      </c>
    </row>
    <row r="34" spans="1:16" ht="14">
      <c r="A34" s="48">
        <v>28</v>
      </c>
      <c r="B34" s="49" t="s">
        <v>196</v>
      </c>
      <c r="C34" s="89">
        <v>129</v>
      </c>
      <c r="D34" s="89">
        <v>1022</v>
      </c>
      <c r="E34" s="89">
        <v>166</v>
      </c>
      <c r="F34" s="89">
        <v>601</v>
      </c>
      <c r="G34" s="89">
        <v>1</v>
      </c>
      <c r="H34" s="89">
        <v>2</v>
      </c>
      <c r="I34" s="89">
        <v>30</v>
      </c>
      <c r="J34" s="89">
        <v>125</v>
      </c>
      <c r="K34" s="89">
        <v>1</v>
      </c>
      <c r="L34" s="89">
        <v>3</v>
      </c>
      <c r="M34" s="89">
        <v>0</v>
      </c>
      <c r="N34" s="89">
        <v>0</v>
      </c>
      <c r="O34" s="89">
        <f t="shared" si="2"/>
        <v>327</v>
      </c>
      <c r="P34" s="89">
        <f t="shared" si="3"/>
        <v>1753</v>
      </c>
    </row>
    <row r="35" spans="1:16" ht="14">
      <c r="A35" s="48">
        <v>29</v>
      </c>
      <c r="B35" s="49" t="s">
        <v>68</v>
      </c>
      <c r="C35" s="89">
        <v>52</v>
      </c>
      <c r="D35" s="89">
        <v>102.52</v>
      </c>
      <c r="E35" s="89">
        <v>4783</v>
      </c>
      <c r="F35" s="89">
        <v>6444.37</v>
      </c>
      <c r="G35" s="89">
        <v>16</v>
      </c>
      <c r="H35" s="89">
        <v>3.72</v>
      </c>
      <c r="I35" s="89">
        <v>366</v>
      </c>
      <c r="J35" s="89">
        <v>1215.9100000000001</v>
      </c>
      <c r="K35" s="89">
        <v>1</v>
      </c>
      <c r="L35" s="89">
        <v>3</v>
      </c>
      <c r="M35" s="89">
        <v>69</v>
      </c>
      <c r="N35" s="89">
        <v>515.39</v>
      </c>
      <c r="O35" s="89">
        <f t="shared" si="2"/>
        <v>5287</v>
      </c>
      <c r="P35" s="89">
        <f t="shared" si="3"/>
        <v>8284.91</v>
      </c>
    </row>
    <row r="36" spans="1:16" ht="14">
      <c r="A36" s="48">
        <v>30</v>
      </c>
      <c r="B36" s="49" t="s">
        <v>69</v>
      </c>
      <c r="C36" s="89">
        <v>150</v>
      </c>
      <c r="D36" s="89">
        <v>585</v>
      </c>
      <c r="E36" s="89">
        <v>6096</v>
      </c>
      <c r="F36" s="89">
        <v>17542</v>
      </c>
      <c r="G36" s="89">
        <v>13</v>
      </c>
      <c r="H36" s="89">
        <v>27</v>
      </c>
      <c r="I36" s="89">
        <v>757</v>
      </c>
      <c r="J36" s="89">
        <v>6429</v>
      </c>
      <c r="K36" s="89">
        <v>154</v>
      </c>
      <c r="L36" s="89">
        <v>149</v>
      </c>
      <c r="M36" s="89">
        <v>227</v>
      </c>
      <c r="N36" s="89">
        <v>3918</v>
      </c>
      <c r="O36" s="89">
        <f t="shared" si="2"/>
        <v>7397</v>
      </c>
      <c r="P36" s="89">
        <f t="shared" si="3"/>
        <v>28650</v>
      </c>
    </row>
    <row r="37" spans="1:16" ht="14">
      <c r="A37" s="48">
        <v>31</v>
      </c>
      <c r="B37" s="49" t="s">
        <v>197</v>
      </c>
      <c r="C37" s="89">
        <v>7</v>
      </c>
      <c r="D37" s="89">
        <v>6.7</v>
      </c>
      <c r="E37" s="89">
        <v>803</v>
      </c>
      <c r="F37" s="89">
        <v>832.86</v>
      </c>
      <c r="G37" s="89">
        <v>0</v>
      </c>
      <c r="H37" s="89">
        <v>0</v>
      </c>
      <c r="I37" s="89">
        <v>21</v>
      </c>
      <c r="J37" s="89">
        <v>33.68</v>
      </c>
      <c r="K37" s="89">
        <v>0</v>
      </c>
      <c r="L37" s="89">
        <v>0</v>
      </c>
      <c r="M37" s="89">
        <v>77</v>
      </c>
      <c r="N37" s="89">
        <v>122</v>
      </c>
      <c r="O37" s="89">
        <f t="shared" si="2"/>
        <v>908</v>
      </c>
      <c r="P37" s="89">
        <f t="shared" si="3"/>
        <v>995.24</v>
      </c>
    </row>
    <row r="38" spans="1:16" ht="14">
      <c r="A38" s="48">
        <v>32</v>
      </c>
      <c r="B38" s="49" t="s">
        <v>198</v>
      </c>
      <c r="C38" s="89">
        <v>12</v>
      </c>
      <c r="D38" s="89">
        <v>31.69</v>
      </c>
      <c r="E38" s="89">
        <v>627</v>
      </c>
      <c r="F38" s="89">
        <v>2047.49</v>
      </c>
      <c r="G38" s="89">
        <v>1</v>
      </c>
      <c r="H38" s="89">
        <v>0.46</v>
      </c>
      <c r="I38" s="89">
        <v>21</v>
      </c>
      <c r="J38" s="89">
        <v>202.6</v>
      </c>
      <c r="K38" s="89">
        <v>0</v>
      </c>
      <c r="L38" s="89">
        <v>0</v>
      </c>
      <c r="M38" s="89">
        <v>32</v>
      </c>
      <c r="N38" s="89">
        <v>341.18</v>
      </c>
      <c r="O38" s="89">
        <f t="shared" si="2"/>
        <v>693</v>
      </c>
      <c r="P38" s="89">
        <f t="shared" si="3"/>
        <v>2623.4199999999996</v>
      </c>
    </row>
    <row r="39" spans="1:16" ht="14">
      <c r="A39" s="48">
        <v>33</v>
      </c>
      <c r="B39" s="49" t="s">
        <v>199</v>
      </c>
      <c r="C39" s="89">
        <v>0</v>
      </c>
      <c r="D39" s="89">
        <v>0</v>
      </c>
      <c r="E39" s="89">
        <v>7</v>
      </c>
      <c r="F39" s="89">
        <v>18</v>
      </c>
      <c r="G39" s="89">
        <v>1</v>
      </c>
      <c r="H39" s="89">
        <v>14</v>
      </c>
      <c r="I39" s="89">
        <v>0</v>
      </c>
      <c r="J39" s="89">
        <v>0</v>
      </c>
      <c r="K39" s="89">
        <v>0</v>
      </c>
      <c r="L39" s="89">
        <v>0</v>
      </c>
      <c r="M39" s="89">
        <v>0</v>
      </c>
      <c r="N39" s="89">
        <v>0</v>
      </c>
      <c r="O39" s="89">
        <f t="shared" si="2"/>
        <v>8</v>
      </c>
      <c r="P39" s="89">
        <f t="shared" si="3"/>
        <v>32</v>
      </c>
    </row>
    <row r="40" spans="1:16" ht="14">
      <c r="A40" s="48">
        <v>34</v>
      </c>
      <c r="B40" s="49" t="s">
        <v>200</v>
      </c>
      <c r="C40" s="89">
        <v>3</v>
      </c>
      <c r="D40" s="89">
        <v>29.48</v>
      </c>
      <c r="E40" s="89">
        <v>40</v>
      </c>
      <c r="F40" s="89">
        <v>414.55</v>
      </c>
      <c r="G40" s="89">
        <v>0</v>
      </c>
      <c r="H40" s="89">
        <v>0</v>
      </c>
      <c r="I40" s="89">
        <v>10</v>
      </c>
      <c r="J40" s="89">
        <v>130.08000000000001</v>
      </c>
      <c r="K40" s="89">
        <v>0</v>
      </c>
      <c r="L40" s="89">
        <v>0</v>
      </c>
      <c r="M40" s="89">
        <v>12</v>
      </c>
      <c r="N40" s="89">
        <v>212.33</v>
      </c>
      <c r="O40" s="89">
        <f t="shared" si="2"/>
        <v>65</v>
      </c>
      <c r="P40" s="89">
        <f t="shared" si="3"/>
        <v>786.44</v>
      </c>
    </row>
    <row r="41" spans="1:16" ht="14">
      <c r="A41" s="48">
        <v>35</v>
      </c>
      <c r="B41" s="49" t="s">
        <v>201</v>
      </c>
      <c r="C41" s="89">
        <v>0</v>
      </c>
      <c r="D41" s="89">
        <v>0</v>
      </c>
      <c r="E41" s="89">
        <v>0</v>
      </c>
      <c r="F41" s="89">
        <v>0</v>
      </c>
      <c r="G41" s="89">
        <v>0</v>
      </c>
      <c r="H41" s="89">
        <v>0</v>
      </c>
      <c r="I41" s="89">
        <v>0</v>
      </c>
      <c r="J41" s="89">
        <v>0</v>
      </c>
      <c r="K41" s="89">
        <v>0</v>
      </c>
      <c r="L41" s="89">
        <v>0</v>
      </c>
      <c r="M41" s="89">
        <v>0</v>
      </c>
      <c r="N41" s="89">
        <v>0</v>
      </c>
      <c r="O41" s="89">
        <f t="shared" si="2"/>
        <v>0</v>
      </c>
      <c r="P41" s="89">
        <f t="shared" si="3"/>
        <v>0</v>
      </c>
    </row>
    <row r="42" spans="1:16" ht="14">
      <c r="A42" s="48">
        <v>36</v>
      </c>
      <c r="B42" s="49" t="s">
        <v>70</v>
      </c>
      <c r="C42" s="89">
        <v>14</v>
      </c>
      <c r="D42" s="89">
        <v>29.37</v>
      </c>
      <c r="E42" s="89">
        <v>665</v>
      </c>
      <c r="F42" s="89">
        <v>2099.67</v>
      </c>
      <c r="G42" s="89">
        <v>14</v>
      </c>
      <c r="H42" s="89">
        <v>28.18</v>
      </c>
      <c r="I42" s="89">
        <v>186</v>
      </c>
      <c r="J42" s="89">
        <v>952.68</v>
      </c>
      <c r="K42" s="89">
        <v>0</v>
      </c>
      <c r="L42" s="89">
        <v>0</v>
      </c>
      <c r="M42" s="89">
        <v>0</v>
      </c>
      <c r="N42" s="89">
        <v>0</v>
      </c>
      <c r="O42" s="89">
        <f t="shared" si="2"/>
        <v>879</v>
      </c>
      <c r="P42" s="89">
        <f t="shared" si="3"/>
        <v>3109.8999999999996</v>
      </c>
    </row>
    <row r="43" spans="1:16" ht="14">
      <c r="A43" s="48">
        <v>37</v>
      </c>
      <c r="B43" s="49" t="s">
        <v>202</v>
      </c>
      <c r="C43" s="89">
        <v>2</v>
      </c>
      <c r="D43" s="89">
        <v>2</v>
      </c>
      <c r="E43" s="89">
        <v>3</v>
      </c>
      <c r="F43" s="89">
        <v>35</v>
      </c>
      <c r="G43" s="89">
        <v>0</v>
      </c>
      <c r="H43" s="89">
        <v>0</v>
      </c>
      <c r="I43" s="89">
        <v>0</v>
      </c>
      <c r="J43" s="89">
        <v>0</v>
      </c>
      <c r="K43" s="89">
        <v>0</v>
      </c>
      <c r="L43" s="89">
        <v>0</v>
      </c>
      <c r="M43" s="89">
        <v>3</v>
      </c>
      <c r="N43" s="89">
        <v>6</v>
      </c>
      <c r="O43" s="89">
        <f t="shared" si="2"/>
        <v>8</v>
      </c>
      <c r="P43" s="89">
        <f t="shared" si="3"/>
        <v>43</v>
      </c>
    </row>
    <row r="44" spans="1:16" ht="14">
      <c r="A44" s="48">
        <v>38</v>
      </c>
      <c r="B44" s="49" t="s">
        <v>203</v>
      </c>
      <c r="C44" s="89">
        <v>4</v>
      </c>
      <c r="D44" s="89">
        <v>1</v>
      </c>
      <c r="E44" s="89">
        <v>3603</v>
      </c>
      <c r="F44" s="89">
        <v>543</v>
      </c>
      <c r="G44" s="89">
        <v>8</v>
      </c>
      <c r="H44" s="89">
        <v>2</v>
      </c>
      <c r="I44" s="89">
        <v>2</v>
      </c>
      <c r="J44" s="89">
        <v>1</v>
      </c>
      <c r="K44" s="89">
        <v>0</v>
      </c>
      <c r="L44" s="89">
        <v>0</v>
      </c>
      <c r="M44" s="89">
        <v>0</v>
      </c>
      <c r="N44" s="89">
        <v>0</v>
      </c>
      <c r="O44" s="89">
        <f t="shared" si="2"/>
        <v>3617</v>
      </c>
      <c r="P44" s="89">
        <f t="shared" si="3"/>
        <v>547</v>
      </c>
    </row>
    <row r="45" spans="1:16" ht="14">
      <c r="A45" s="48">
        <v>39</v>
      </c>
      <c r="B45" s="49" t="s">
        <v>204</v>
      </c>
      <c r="C45" s="89">
        <v>5</v>
      </c>
      <c r="D45" s="89">
        <v>15</v>
      </c>
      <c r="E45" s="89">
        <v>1</v>
      </c>
      <c r="F45" s="89">
        <v>10</v>
      </c>
      <c r="G45" s="89">
        <v>0</v>
      </c>
      <c r="H45" s="89">
        <v>0</v>
      </c>
      <c r="I45" s="89">
        <v>0</v>
      </c>
      <c r="J45" s="89">
        <v>0</v>
      </c>
      <c r="K45" s="89">
        <v>5</v>
      </c>
      <c r="L45" s="89">
        <v>8</v>
      </c>
      <c r="M45" s="89">
        <v>0</v>
      </c>
      <c r="N45" s="89">
        <v>0</v>
      </c>
      <c r="O45" s="89">
        <f t="shared" si="2"/>
        <v>11</v>
      </c>
      <c r="P45" s="89">
        <f t="shared" si="3"/>
        <v>33</v>
      </c>
    </row>
    <row r="46" spans="1:16" ht="14">
      <c r="A46" s="48">
        <v>40</v>
      </c>
      <c r="B46" s="49" t="s">
        <v>74</v>
      </c>
      <c r="C46" s="89">
        <v>0</v>
      </c>
      <c r="D46" s="89">
        <v>0</v>
      </c>
      <c r="E46" s="89">
        <v>0</v>
      </c>
      <c r="F46" s="89">
        <v>0</v>
      </c>
      <c r="G46" s="89">
        <v>0</v>
      </c>
      <c r="H46" s="89">
        <v>0</v>
      </c>
      <c r="I46" s="89">
        <v>0</v>
      </c>
      <c r="J46" s="89">
        <v>0</v>
      </c>
      <c r="K46" s="89">
        <v>0</v>
      </c>
      <c r="L46" s="89">
        <v>0</v>
      </c>
      <c r="M46" s="89">
        <v>0</v>
      </c>
      <c r="N46" s="89">
        <v>0</v>
      </c>
      <c r="O46" s="89">
        <f t="shared" si="2"/>
        <v>0</v>
      </c>
      <c r="P46" s="89">
        <f t="shared" si="3"/>
        <v>0</v>
      </c>
    </row>
    <row r="47" spans="1:16" ht="14">
      <c r="A47" s="48">
        <v>41</v>
      </c>
      <c r="B47" s="49" t="s">
        <v>205</v>
      </c>
      <c r="C47" s="89">
        <v>0</v>
      </c>
      <c r="D47" s="89">
        <v>0</v>
      </c>
      <c r="E47" s="89">
        <v>0</v>
      </c>
      <c r="F47" s="89">
        <v>0</v>
      </c>
      <c r="G47" s="89">
        <v>0</v>
      </c>
      <c r="H47" s="89">
        <v>0</v>
      </c>
      <c r="I47" s="89">
        <v>0</v>
      </c>
      <c r="J47" s="89">
        <v>0</v>
      </c>
      <c r="K47" s="89">
        <v>0</v>
      </c>
      <c r="L47" s="89">
        <v>0</v>
      </c>
      <c r="M47" s="89">
        <v>0</v>
      </c>
      <c r="N47" s="89">
        <v>0</v>
      </c>
      <c r="O47" s="89">
        <f t="shared" si="2"/>
        <v>0</v>
      </c>
      <c r="P47" s="89">
        <f t="shared" si="3"/>
        <v>0</v>
      </c>
    </row>
    <row r="48" spans="1:16" ht="14">
      <c r="A48" s="48">
        <v>42</v>
      </c>
      <c r="B48" s="49" t="s">
        <v>73</v>
      </c>
      <c r="C48" s="89">
        <v>0</v>
      </c>
      <c r="D48" s="89">
        <v>0</v>
      </c>
      <c r="E48" s="89">
        <v>0</v>
      </c>
      <c r="F48" s="89">
        <v>0</v>
      </c>
      <c r="G48" s="89">
        <v>0</v>
      </c>
      <c r="H48" s="89">
        <v>0</v>
      </c>
      <c r="I48" s="89">
        <v>0</v>
      </c>
      <c r="J48" s="89">
        <v>0</v>
      </c>
      <c r="K48" s="89">
        <v>0</v>
      </c>
      <c r="L48" s="89">
        <v>0</v>
      </c>
      <c r="M48" s="89">
        <v>0</v>
      </c>
      <c r="N48" s="89">
        <v>0</v>
      </c>
      <c r="O48" s="89">
        <f t="shared" si="2"/>
        <v>0</v>
      </c>
      <c r="P48" s="89">
        <f t="shared" si="3"/>
        <v>0</v>
      </c>
    </row>
    <row r="49" spans="1:16" ht="14">
      <c r="A49" s="376"/>
      <c r="B49" s="152" t="s">
        <v>297</v>
      </c>
      <c r="C49" s="183">
        <f>SUM(C28:C48)</f>
        <v>573</v>
      </c>
      <c r="D49" s="183">
        <f t="shared" ref="D49:P49" si="5">SUM(D28:D48)</f>
        <v>1886.1</v>
      </c>
      <c r="E49" s="183">
        <f t="shared" si="5"/>
        <v>78789</v>
      </c>
      <c r="F49" s="183">
        <f t="shared" si="5"/>
        <v>54797.109999999993</v>
      </c>
      <c r="G49" s="183">
        <f t="shared" si="5"/>
        <v>63</v>
      </c>
      <c r="H49" s="183">
        <f t="shared" si="5"/>
        <v>80.36</v>
      </c>
      <c r="I49" s="183">
        <f t="shared" si="5"/>
        <v>1761</v>
      </c>
      <c r="J49" s="183">
        <f t="shared" si="5"/>
        <v>10039.040000000001</v>
      </c>
      <c r="K49" s="183">
        <f t="shared" si="5"/>
        <v>161</v>
      </c>
      <c r="L49" s="183">
        <f t="shared" si="5"/>
        <v>163</v>
      </c>
      <c r="M49" s="183">
        <f t="shared" si="5"/>
        <v>481</v>
      </c>
      <c r="N49" s="183">
        <f t="shared" si="5"/>
        <v>5425.1</v>
      </c>
      <c r="O49" s="183">
        <f t="shared" si="5"/>
        <v>81828</v>
      </c>
      <c r="P49" s="183">
        <f t="shared" si="5"/>
        <v>72390.710000000006</v>
      </c>
    </row>
    <row r="50" spans="1:16" ht="14">
      <c r="A50" s="48">
        <v>43</v>
      </c>
      <c r="B50" s="49" t="s">
        <v>43</v>
      </c>
      <c r="C50" s="89">
        <v>193</v>
      </c>
      <c r="D50" s="89">
        <v>124.17</v>
      </c>
      <c r="E50" s="89">
        <v>2785</v>
      </c>
      <c r="F50" s="89">
        <v>154.13999999999999</v>
      </c>
      <c r="G50" s="89">
        <v>94</v>
      </c>
      <c r="H50" s="89">
        <v>85.63</v>
      </c>
      <c r="I50" s="89">
        <v>28</v>
      </c>
      <c r="J50" s="89">
        <v>44.95</v>
      </c>
      <c r="K50" s="89">
        <v>0</v>
      </c>
      <c r="L50" s="89">
        <v>0</v>
      </c>
      <c r="M50" s="89">
        <v>1694</v>
      </c>
      <c r="N50" s="89">
        <v>3937.2</v>
      </c>
      <c r="O50" s="89">
        <f t="shared" si="2"/>
        <v>4794</v>
      </c>
      <c r="P50" s="89">
        <f t="shared" si="3"/>
        <v>4346.09</v>
      </c>
    </row>
    <row r="51" spans="1:16" ht="14">
      <c r="A51" s="48">
        <v>44</v>
      </c>
      <c r="B51" s="49" t="s">
        <v>206</v>
      </c>
      <c r="C51" s="89">
        <v>0</v>
      </c>
      <c r="D51" s="89">
        <v>0</v>
      </c>
      <c r="E51" s="89">
        <v>131</v>
      </c>
      <c r="F51" s="89">
        <v>64</v>
      </c>
      <c r="G51" s="89">
        <v>0</v>
      </c>
      <c r="H51" s="89">
        <v>0</v>
      </c>
      <c r="I51" s="89">
        <v>16</v>
      </c>
      <c r="J51" s="89">
        <v>41</v>
      </c>
      <c r="K51" s="89">
        <v>0</v>
      </c>
      <c r="L51" s="89">
        <v>0</v>
      </c>
      <c r="M51" s="89">
        <v>1033</v>
      </c>
      <c r="N51" s="89">
        <v>514</v>
      </c>
      <c r="O51" s="89">
        <f t="shared" si="2"/>
        <v>1180</v>
      </c>
      <c r="P51" s="89">
        <f t="shared" si="3"/>
        <v>619</v>
      </c>
    </row>
    <row r="52" spans="1:16" ht="14">
      <c r="A52" s="48">
        <v>45</v>
      </c>
      <c r="B52" s="49" t="s">
        <v>49</v>
      </c>
      <c r="C52" s="89">
        <v>0</v>
      </c>
      <c r="D52" s="89">
        <v>0</v>
      </c>
      <c r="E52" s="89">
        <v>328</v>
      </c>
      <c r="F52" s="89">
        <v>781.22</v>
      </c>
      <c r="G52" s="89">
        <v>2</v>
      </c>
      <c r="H52" s="89">
        <v>0.25</v>
      </c>
      <c r="I52" s="89">
        <v>76</v>
      </c>
      <c r="J52" s="89">
        <v>114.12</v>
      </c>
      <c r="K52" s="89">
        <v>2</v>
      </c>
      <c r="L52" s="89">
        <v>0.19</v>
      </c>
      <c r="M52" s="89">
        <v>55</v>
      </c>
      <c r="N52" s="89">
        <v>163.4</v>
      </c>
      <c r="O52" s="89">
        <f t="shared" si="2"/>
        <v>463</v>
      </c>
      <c r="P52" s="89">
        <f t="shared" si="3"/>
        <v>1059.18</v>
      </c>
    </row>
    <row r="53" spans="1:16" ht="14">
      <c r="A53" s="376"/>
      <c r="B53" s="152" t="s">
        <v>307</v>
      </c>
      <c r="C53" s="183">
        <f>SUM(C50:C52)</f>
        <v>193</v>
      </c>
      <c r="D53" s="183">
        <f t="shared" ref="D53:P53" si="6">SUM(D50:D52)</f>
        <v>124.17</v>
      </c>
      <c r="E53" s="183">
        <f t="shared" si="6"/>
        <v>3244</v>
      </c>
      <c r="F53" s="183">
        <f t="shared" si="6"/>
        <v>999.36</v>
      </c>
      <c r="G53" s="183">
        <f t="shared" si="6"/>
        <v>96</v>
      </c>
      <c r="H53" s="183">
        <f t="shared" si="6"/>
        <v>85.88</v>
      </c>
      <c r="I53" s="183">
        <f t="shared" si="6"/>
        <v>120</v>
      </c>
      <c r="J53" s="183">
        <f t="shared" si="6"/>
        <v>200.07</v>
      </c>
      <c r="K53" s="183">
        <f t="shared" si="6"/>
        <v>2</v>
      </c>
      <c r="L53" s="183">
        <f t="shared" si="6"/>
        <v>0.19</v>
      </c>
      <c r="M53" s="183">
        <f t="shared" si="6"/>
        <v>2782</v>
      </c>
      <c r="N53" s="183">
        <f t="shared" si="6"/>
        <v>4614.5999999999995</v>
      </c>
      <c r="O53" s="183">
        <f t="shared" si="6"/>
        <v>6437</v>
      </c>
      <c r="P53" s="183">
        <f t="shared" si="6"/>
        <v>6024.27</v>
      </c>
    </row>
    <row r="54" spans="1:16" ht="14">
      <c r="A54" s="48">
        <v>46</v>
      </c>
      <c r="B54" s="49" t="s">
        <v>298</v>
      </c>
      <c r="C54" s="89">
        <v>0</v>
      </c>
      <c r="D54" s="89">
        <v>0</v>
      </c>
      <c r="E54" s="89">
        <v>0</v>
      </c>
      <c r="F54" s="89">
        <v>0</v>
      </c>
      <c r="G54" s="89">
        <v>0</v>
      </c>
      <c r="H54" s="89">
        <v>0</v>
      </c>
      <c r="I54" s="89">
        <v>0</v>
      </c>
      <c r="J54" s="89">
        <v>0</v>
      </c>
      <c r="K54" s="89">
        <v>0</v>
      </c>
      <c r="L54" s="89">
        <v>0</v>
      </c>
      <c r="M54" s="89">
        <v>0</v>
      </c>
      <c r="N54" s="89">
        <v>0</v>
      </c>
      <c r="O54" s="89">
        <f t="shared" si="2"/>
        <v>0</v>
      </c>
      <c r="P54" s="89">
        <f t="shared" si="3"/>
        <v>0</v>
      </c>
    </row>
    <row r="55" spans="1:16" ht="14">
      <c r="A55" s="48">
        <v>47</v>
      </c>
      <c r="B55" s="49" t="s">
        <v>231</v>
      </c>
      <c r="C55" s="89">
        <v>1398</v>
      </c>
      <c r="D55" s="89">
        <v>360</v>
      </c>
      <c r="E55" s="89">
        <v>51970</v>
      </c>
      <c r="F55" s="89">
        <v>28704</v>
      </c>
      <c r="G55" s="89">
        <v>2572</v>
      </c>
      <c r="H55" s="89">
        <v>723</v>
      </c>
      <c r="I55" s="89">
        <v>2788</v>
      </c>
      <c r="J55" s="89">
        <v>1813</v>
      </c>
      <c r="K55" s="89">
        <v>0</v>
      </c>
      <c r="L55" s="89">
        <v>0</v>
      </c>
      <c r="M55" s="89">
        <v>11231</v>
      </c>
      <c r="N55" s="89">
        <v>4721</v>
      </c>
      <c r="O55" s="89">
        <f t="shared" si="2"/>
        <v>69959</v>
      </c>
      <c r="P55" s="89">
        <f t="shared" si="3"/>
        <v>36321</v>
      </c>
    </row>
    <row r="56" spans="1:16" ht="14">
      <c r="A56" s="48">
        <v>48</v>
      </c>
      <c r="B56" s="49" t="s">
        <v>299</v>
      </c>
      <c r="C56" s="89">
        <v>0</v>
      </c>
      <c r="D56" s="89">
        <v>0</v>
      </c>
      <c r="E56" s="89">
        <v>0</v>
      </c>
      <c r="F56" s="89">
        <v>0</v>
      </c>
      <c r="G56" s="89">
        <v>0</v>
      </c>
      <c r="H56" s="89">
        <v>0</v>
      </c>
      <c r="I56" s="89">
        <v>0</v>
      </c>
      <c r="J56" s="89">
        <v>0</v>
      </c>
      <c r="K56" s="89">
        <v>0</v>
      </c>
      <c r="L56" s="89">
        <v>0</v>
      </c>
      <c r="M56" s="89">
        <v>0</v>
      </c>
      <c r="N56" s="89">
        <v>0</v>
      </c>
      <c r="O56" s="89">
        <f t="shared" si="2"/>
        <v>0</v>
      </c>
      <c r="P56" s="89">
        <f t="shared" si="3"/>
        <v>0</v>
      </c>
    </row>
    <row r="57" spans="1:16" ht="14">
      <c r="A57" s="48">
        <v>49</v>
      </c>
      <c r="B57" s="49" t="s">
        <v>305</v>
      </c>
      <c r="C57" s="89">
        <v>0</v>
      </c>
      <c r="D57" s="89">
        <v>0</v>
      </c>
      <c r="E57" s="89">
        <v>0</v>
      </c>
      <c r="F57" s="89">
        <v>0</v>
      </c>
      <c r="G57" s="89">
        <v>0</v>
      </c>
      <c r="H57" s="89">
        <v>0</v>
      </c>
      <c r="I57" s="89">
        <v>0</v>
      </c>
      <c r="J57" s="89">
        <v>0</v>
      </c>
      <c r="K57" s="89">
        <v>0</v>
      </c>
      <c r="L57" s="89">
        <v>0</v>
      </c>
      <c r="M57" s="89">
        <v>0</v>
      </c>
      <c r="N57" s="89">
        <v>0</v>
      </c>
      <c r="O57" s="89">
        <f t="shared" si="2"/>
        <v>0</v>
      </c>
      <c r="P57" s="89">
        <f t="shared" si="3"/>
        <v>0</v>
      </c>
    </row>
    <row r="58" spans="1:16" ht="14">
      <c r="A58" s="376"/>
      <c r="B58" s="152" t="s">
        <v>300</v>
      </c>
      <c r="C58" s="183">
        <f>SUM(C54:C57)</f>
        <v>1398</v>
      </c>
      <c r="D58" s="183">
        <f t="shared" ref="D58:P58" si="7">SUM(D54:D57)</f>
        <v>360</v>
      </c>
      <c r="E58" s="183">
        <f t="shared" si="7"/>
        <v>51970</v>
      </c>
      <c r="F58" s="183">
        <f t="shared" si="7"/>
        <v>28704</v>
      </c>
      <c r="G58" s="183">
        <f t="shared" si="7"/>
        <v>2572</v>
      </c>
      <c r="H58" s="183">
        <f t="shared" si="7"/>
        <v>723</v>
      </c>
      <c r="I58" s="183">
        <f t="shared" si="7"/>
        <v>2788</v>
      </c>
      <c r="J58" s="183">
        <f t="shared" si="7"/>
        <v>1813</v>
      </c>
      <c r="K58" s="183">
        <f t="shared" si="7"/>
        <v>0</v>
      </c>
      <c r="L58" s="183">
        <f t="shared" si="7"/>
        <v>0</v>
      </c>
      <c r="M58" s="183">
        <f t="shared" si="7"/>
        <v>11231</v>
      </c>
      <c r="N58" s="183">
        <f t="shared" si="7"/>
        <v>4721</v>
      </c>
      <c r="O58" s="183">
        <f t="shared" si="7"/>
        <v>69959</v>
      </c>
      <c r="P58" s="183">
        <f t="shared" si="7"/>
        <v>36321</v>
      </c>
    </row>
    <row r="59" spans="1:16" ht="14">
      <c r="A59" s="376"/>
      <c r="B59" s="152" t="s">
        <v>232</v>
      </c>
      <c r="C59" s="183">
        <f>C58+C53+C49+C27</f>
        <v>3981</v>
      </c>
      <c r="D59" s="183">
        <f t="shared" ref="D59:P59" si="8">D58+D53+D49+D27</f>
        <v>10047.83</v>
      </c>
      <c r="E59" s="183">
        <f t="shared" si="8"/>
        <v>165407</v>
      </c>
      <c r="F59" s="183">
        <f t="shared" si="8"/>
        <v>147053.04</v>
      </c>
      <c r="G59" s="183">
        <f t="shared" si="8"/>
        <v>2986</v>
      </c>
      <c r="H59" s="183">
        <f t="shared" si="8"/>
        <v>1381.41</v>
      </c>
      <c r="I59" s="183">
        <f t="shared" si="8"/>
        <v>10753</v>
      </c>
      <c r="J59" s="183">
        <f t="shared" si="8"/>
        <v>52719.4</v>
      </c>
      <c r="K59" s="183">
        <f t="shared" si="8"/>
        <v>170</v>
      </c>
      <c r="L59" s="183">
        <f t="shared" si="8"/>
        <v>180.65</v>
      </c>
      <c r="M59" s="183">
        <f t="shared" si="8"/>
        <v>20736</v>
      </c>
      <c r="N59" s="183">
        <f t="shared" si="8"/>
        <v>69728.55</v>
      </c>
      <c r="O59" s="183">
        <f t="shared" si="8"/>
        <v>204033</v>
      </c>
      <c r="P59" s="183">
        <f t="shared" si="8"/>
        <v>281110.88</v>
      </c>
    </row>
    <row r="61" spans="1:16">
      <c r="H61" s="4" t="s">
        <v>1235</v>
      </c>
    </row>
    <row r="64" spans="1:16">
      <c r="C64" s="266"/>
      <c r="D64" s="266"/>
      <c r="E64" s="266"/>
      <c r="F64" s="266"/>
      <c r="G64" s="266"/>
      <c r="H64" s="266"/>
      <c r="I64" s="266"/>
      <c r="J64" s="266"/>
      <c r="K64" s="266"/>
      <c r="L64" s="266"/>
      <c r="M64" s="266"/>
      <c r="N64" s="266"/>
      <c r="O64" s="266"/>
      <c r="P64" s="266"/>
    </row>
  </sheetData>
  <mergeCells count="12">
    <mergeCell ref="M4:N4"/>
    <mergeCell ref="O4:P4"/>
    <mergeCell ref="A1:P1"/>
    <mergeCell ref="B3:D3"/>
    <mergeCell ref="M3:N3"/>
    <mergeCell ref="A4:A5"/>
    <mergeCell ref="B4:B5"/>
    <mergeCell ref="C4:D4"/>
    <mergeCell ref="E4:F4"/>
    <mergeCell ref="G4:H4"/>
    <mergeCell ref="I4:J4"/>
    <mergeCell ref="K4:L4"/>
  </mergeCells>
  <conditionalFormatting sqref="M3">
    <cfRule type="cellIs" dxfId="3" priority="14" operator="lessThan">
      <formula>0</formula>
    </cfRule>
  </conditionalFormatting>
  <conditionalFormatting sqref="Q1:AH1048576">
    <cfRule type="cellIs" dxfId="2" priority="1" operator="greaterThan">
      <formula>100</formula>
    </cfRule>
  </conditionalFormatting>
  <pageMargins left="0.25" right="0.25" top="0.75" bottom="0.75" header="0.3" footer="0.3"/>
  <pageSetup paperSize="9" scale="64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I60"/>
  <sheetViews>
    <sheetView zoomScaleNormal="100" workbookViewId="0">
      <pane xSplit="2" ySplit="5" topLeftCell="C31" activePane="bottomRight" state="frozen"/>
      <selection pane="topRight" activeCell="C1" sqref="C1"/>
      <selection pane="bottomLeft" activeCell="A6" sqref="A6"/>
      <selection pane="bottomRight" activeCell="L42" sqref="L42"/>
    </sheetView>
  </sheetViews>
  <sheetFormatPr baseColWidth="10" defaultColWidth="9.19921875" defaultRowHeight="13"/>
  <cols>
    <col min="1" max="1" width="9.19921875" style="3"/>
    <col min="2" max="2" width="24.3984375" style="3" bestFit="1" customWidth="1"/>
    <col min="3" max="3" width="13.19921875" style="4" customWidth="1"/>
    <col min="4" max="4" width="14.796875" style="4" customWidth="1"/>
    <col min="5" max="5" width="13.3984375" style="4" customWidth="1"/>
    <col min="6" max="6" width="14.59765625" style="4" customWidth="1"/>
    <col min="7" max="7" width="10" style="27" bestFit="1" customWidth="1"/>
    <col min="8" max="8" width="9.19921875" style="4"/>
    <col min="9" max="16384" width="9.19921875" style="3"/>
  </cols>
  <sheetData>
    <row r="1" spans="1:9" ht="15.75" customHeight="1">
      <c r="A1" s="501" t="s">
        <v>727</v>
      </c>
      <c r="B1" s="501"/>
      <c r="C1" s="501"/>
      <c r="D1" s="501"/>
      <c r="E1" s="501"/>
      <c r="F1" s="501"/>
    </row>
    <row r="2" spans="1:9" ht="14">
      <c r="A2" s="39"/>
      <c r="B2" s="39"/>
      <c r="C2" s="94"/>
      <c r="D2" s="94"/>
      <c r="E2" s="94"/>
      <c r="F2" s="94"/>
    </row>
    <row r="3" spans="1:9" ht="15" customHeight="1">
      <c r="A3" s="31"/>
      <c r="B3" s="545" t="s">
        <v>12</v>
      </c>
      <c r="C3" s="545"/>
      <c r="D3" s="545"/>
      <c r="F3" s="99" t="s">
        <v>175</v>
      </c>
    </row>
    <row r="4" spans="1:9" ht="14.25" customHeight="1">
      <c r="A4" s="526" t="s">
        <v>207</v>
      </c>
      <c r="B4" s="526" t="s">
        <v>3</v>
      </c>
      <c r="C4" s="546" t="s">
        <v>173</v>
      </c>
      <c r="D4" s="547"/>
      <c r="E4" s="489" t="s">
        <v>174</v>
      </c>
      <c r="F4" s="489"/>
      <c r="H4" s="544"/>
      <c r="I4" s="544"/>
    </row>
    <row r="5" spans="1:9" ht="14">
      <c r="A5" s="527"/>
      <c r="B5" s="529"/>
      <c r="C5" s="378" t="s">
        <v>30</v>
      </c>
      <c r="D5" s="380" t="s">
        <v>17</v>
      </c>
      <c r="E5" s="378" t="s">
        <v>30</v>
      </c>
      <c r="F5" s="378" t="s">
        <v>17</v>
      </c>
      <c r="H5" s="384"/>
      <c r="I5" s="210"/>
    </row>
    <row r="6" spans="1:9" ht="15" customHeight="1">
      <c r="A6" s="48">
        <v>1</v>
      </c>
      <c r="B6" s="49" t="s">
        <v>52</v>
      </c>
      <c r="C6" s="89">
        <v>32789</v>
      </c>
      <c r="D6" s="89">
        <v>79798</v>
      </c>
      <c r="E6" s="89">
        <v>13107</v>
      </c>
      <c r="F6" s="89">
        <v>21191</v>
      </c>
      <c r="I6" s="4"/>
    </row>
    <row r="7" spans="1:9" ht="14">
      <c r="A7" s="48">
        <v>2</v>
      </c>
      <c r="B7" s="49" t="s">
        <v>53</v>
      </c>
      <c r="C7" s="89">
        <v>436</v>
      </c>
      <c r="D7" s="89">
        <v>1132</v>
      </c>
      <c r="E7" s="89">
        <v>343</v>
      </c>
      <c r="F7" s="89">
        <v>862</v>
      </c>
      <c r="I7" s="4"/>
    </row>
    <row r="8" spans="1:9" ht="14">
      <c r="A8" s="48">
        <v>3</v>
      </c>
      <c r="B8" s="49" t="s">
        <v>54</v>
      </c>
      <c r="C8" s="89">
        <v>16002</v>
      </c>
      <c r="D8" s="89">
        <v>16410</v>
      </c>
      <c r="E8" s="89">
        <v>12542</v>
      </c>
      <c r="F8" s="89">
        <v>13315</v>
      </c>
      <c r="I8" s="4"/>
    </row>
    <row r="9" spans="1:9" ht="14">
      <c r="A9" s="48">
        <v>4</v>
      </c>
      <c r="B9" s="49" t="s">
        <v>55</v>
      </c>
      <c r="C9" s="89">
        <v>86102</v>
      </c>
      <c r="D9" s="89">
        <v>98985</v>
      </c>
      <c r="E9" s="89">
        <v>16452</v>
      </c>
      <c r="F9" s="89">
        <v>20452</v>
      </c>
      <c r="I9" s="4"/>
    </row>
    <row r="10" spans="1:9" ht="14">
      <c r="A10" s="48">
        <v>5</v>
      </c>
      <c r="B10" s="49" t="s">
        <v>56</v>
      </c>
      <c r="C10" s="89">
        <v>17832</v>
      </c>
      <c r="D10" s="89">
        <v>62558</v>
      </c>
      <c r="E10" s="89">
        <v>6675</v>
      </c>
      <c r="F10" s="89">
        <v>8639</v>
      </c>
      <c r="I10" s="4"/>
    </row>
    <row r="11" spans="1:9" ht="14">
      <c r="A11" s="48">
        <v>6</v>
      </c>
      <c r="B11" s="49" t="s">
        <v>57</v>
      </c>
      <c r="C11" s="89">
        <v>5619</v>
      </c>
      <c r="D11" s="89">
        <v>9674.7000000000007</v>
      </c>
      <c r="E11" s="89">
        <v>2490</v>
      </c>
      <c r="F11" s="89">
        <v>7205.7</v>
      </c>
      <c r="I11" s="4"/>
    </row>
    <row r="12" spans="1:9" ht="14">
      <c r="A12" s="48">
        <v>7</v>
      </c>
      <c r="B12" s="49" t="s">
        <v>58</v>
      </c>
      <c r="C12" s="89">
        <v>84874</v>
      </c>
      <c r="D12" s="89">
        <v>51747</v>
      </c>
      <c r="E12" s="89">
        <v>56469</v>
      </c>
      <c r="F12" s="89">
        <v>63434</v>
      </c>
      <c r="I12" s="4"/>
    </row>
    <row r="13" spans="1:9" ht="14">
      <c r="A13" s="48">
        <v>8</v>
      </c>
      <c r="B13" s="49" t="s">
        <v>45</v>
      </c>
      <c r="C13" s="89">
        <v>1366</v>
      </c>
      <c r="D13" s="89">
        <v>2908.26</v>
      </c>
      <c r="E13" s="89">
        <v>897</v>
      </c>
      <c r="F13" s="89">
        <v>2132.35</v>
      </c>
      <c r="I13" s="4"/>
    </row>
    <row r="14" spans="1:9" ht="14">
      <c r="A14" s="48">
        <v>9</v>
      </c>
      <c r="B14" s="49" t="s">
        <v>46</v>
      </c>
      <c r="C14" s="89">
        <v>2987</v>
      </c>
      <c r="D14" s="89">
        <v>2698</v>
      </c>
      <c r="E14" s="89">
        <v>1593</v>
      </c>
      <c r="F14" s="89">
        <v>1794</v>
      </c>
      <c r="I14" s="4"/>
    </row>
    <row r="15" spans="1:9" ht="14">
      <c r="A15" s="48">
        <v>10</v>
      </c>
      <c r="B15" s="49" t="s">
        <v>78</v>
      </c>
      <c r="C15" s="89">
        <v>6284</v>
      </c>
      <c r="D15" s="89">
        <v>5718</v>
      </c>
      <c r="E15" s="89">
        <v>3946</v>
      </c>
      <c r="F15" s="89">
        <v>3574</v>
      </c>
      <c r="I15" s="4"/>
    </row>
    <row r="16" spans="1:9" ht="14">
      <c r="A16" s="48">
        <v>11</v>
      </c>
      <c r="B16" s="49" t="s">
        <v>59</v>
      </c>
      <c r="C16" s="89">
        <v>989</v>
      </c>
      <c r="D16" s="89">
        <v>1325</v>
      </c>
      <c r="E16" s="89">
        <v>374</v>
      </c>
      <c r="F16" s="89">
        <v>546</v>
      </c>
      <c r="I16" s="4"/>
    </row>
    <row r="17" spans="1:9" ht="14">
      <c r="A17" s="48">
        <v>12</v>
      </c>
      <c r="B17" s="49" t="s">
        <v>60</v>
      </c>
      <c r="C17" s="89">
        <v>1258</v>
      </c>
      <c r="D17" s="89">
        <v>1882</v>
      </c>
      <c r="E17" s="89">
        <v>878</v>
      </c>
      <c r="F17" s="89">
        <v>1127</v>
      </c>
      <c r="I17" s="4"/>
    </row>
    <row r="18" spans="1:9" ht="14">
      <c r="A18" s="48">
        <v>13</v>
      </c>
      <c r="B18" s="49" t="s">
        <v>189</v>
      </c>
      <c r="C18" s="89">
        <v>3407</v>
      </c>
      <c r="D18" s="89">
        <v>9008</v>
      </c>
      <c r="E18" s="89">
        <v>1558</v>
      </c>
      <c r="F18" s="89">
        <v>3204</v>
      </c>
      <c r="I18" s="4"/>
    </row>
    <row r="19" spans="1:9" ht="14">
      <c r="A19" s="48">
        <v>14</v>
      </c>
      <c r="B19" s="49" t="s">
        <v>190</v>
      </c>
      <c r="C19" s="89">
        <v>1217</v>
      </c>
      <c r="D19" s="89">
        <v>1326</v>
      </c>
      <c r="E19" s="89">
        <v>1135</v>
      </c>
      <c r="F19" s="89">
        <v>1287</v>
      </c>
      <c r="I19" s="4"/>
    </row>
    <row r="20" spans="1:9" ht="14">
      <c r="A20" s="48">
        <v>15</v>
      </c>
      <c r="B20" s="49" t="s">
        <v>61</v>
      </c>
      <c r="C20" s="89">
        <v>17256</v>
      </c>
      <c r="D20" s="89">
        <v>22355.54</v>
      </c>
      <c r="E20" s="89">
        <v>13113</v>
      </c>
      <c r="F20" s="89">
        <v>17260.89</v>
      </c>
      <c r="I20" s="4"/>
    </row>
    <row r="21" spans="1:9" ht="14">
      <c r="A21" s="48">
        <v>16</v>
      </c>
      <c r="B21" s="49" t="s">
        <v>67</v>
      </c>
      <c r="C21" s="89">
        <v>71365</v>
      </c>
      <c r="D21" s="89">
        <v>179624</v>
      </c>
      <c r="E21" s="89">
        <v>36852</v>
      </c>
      <c r="F21" s="89">
        <v>71853</v>
      </c>
      <c r="I21" s="4"/>
    </row>
    <row r="22" spans="1:9" ht="14">
      <c r="A22" s="48">
        <v>17</v>
      </c>
      <c r="B22" s="49" t="s">
        <v>62</v>
      </c>
      <c r="C22" s="89">
        <v>2640</v>
      </c>
      <c r="D22" s="89">
        <v>3428</v>
      </c>
      <c r="E22" s="89">
        <v>2787</v>
      </c>
      <c r="F22" s="89">
        <v>3681</v>
      </c>
      <c r="I22" s="4"/>
    </row>
    <row r="23" spans="1:9" ht="14">
      <c r="A23" s="48">
        <v>18</v>
      </c>
      <c r="B23" s="49" t="s">
        <v>191</v>
      </c>
      <c r="C23" s="89">
        <v>16845</v>
      </c>
      <c r="D23" s="89">
        <v>18689</v>
      </c>
      <c r="E23" s="89">
        <v>10827</v>
      </c>
      <c r="F23" s="89">
        <v>2724</v>
      </c>
      <c r="I23" s="4"/>
    </row>
    <row r="24" spans="1:9" ht="14">
      <c r="A24" s="48">
        <v>19</v>
      </c>
      <c r="B24" s="49" t="s">
        <v>63</v>
      </c>
      <c r="C24" s="89">
        <v>22422</v>
      </c>
      <c r="D24" s="89">
        <v>30524</v>
      </c>
      <c r="E24" s="89">
        <v>14129</v>
      </c>
      <c r="F24" s="89">
        <v>18047</v>
      </c>
      <c r="I24" s="4"/>
    </row>
    <row r="25" spans="1:9" ht="14">
      <c r="A25" s="48">
        <v>20</v>
      </c>
      <c r="B25" s="49" t="s">
        <v>64</v>
      </c>
      <c r="C25" s="89">
        <v>174</v>
      </c>
      <c r="D25" s="89">
        <v>1797</v>
      </c>
      <c r="E25" s="89">
        <v>75</v>
      </c>
      <c r="F25" s="89">
        <v>779</v>
      </c>
      <c r="I25" s="4"/>
    </row>
    <row r="26" spans="1:9" ht="14">
      <c r="A26" s="48">
        <v>21</v>
      </c>
      <c r="B26" s="49" t="s">
        <v>47</v>
      </c>
      <c r="C26" s="89">
        <v>706</v>
      </c>
      <c r="D26" s="89">
        <v>1288</v>
      </c>
      <c r="E26" s="89">
        <v>444</v>
      </c>
      <c r="F26" s="89">
        <v>900</v>
      </c>
      <c r="I26" s="4"/>
    </row>
    <row r="27" spans="1:9" ht="14">
      <c r="A27" s="376"/>
      <c r="B27" s="152" t="s">
        <v>306</v>
      </c>
      <c r="C27" s="183">
        <f>SUM(C6:C26)</f>
        <v>392570</v>
      </c>
      <c r="D27" s="183">
        <f t="shared" ref="D27:F27" si="0">SUM(D6:D26)</f>
        <v>602875.5</v>
      </c>
      <c r="E27" s="183">
        <f t="shared" si="0"/>
        <v>196686</v>
      </c>
      <c r="F27" s="183">
        <f t="shared" si="0"/>
        <v>264007.94</v>
      </c>
      <c r="I27" s="4"/>
    </row>
    <row r="28" spans="1:9" ht="14">
      <c r="A28" s="48">
        <v>22</v>
      </c>
      <c r="B28" s="49" t="s">
        <v>44</v>
      </c>
      <c r="C28" s="89">
        <v>24470</v>
      </c>
      <c r="D28" s="89">
        <v>6897.39</v>
      </c>
      <c r="E28" s="89">
        <v>12115</v>
      </c>
      <c r="F28" s="89">
        <v>4009.77</v>
      </c>
      <c r="I28" s="4"/>
    </row>
    <row r="29" spans="1:9" ht="14">
      <c r="A29" s="48">
        <v>23</v>
      </c>
      <c r="B29" s="49" t="s">
        <v>192</v>
      </c>
      <c r="C29" s="89">
        <v>34476</v>
      </c>
      <c r="D29" s="89">
        <v>11418.46</v>
      </c>
      <c r="E29" s="89">
        <v>20217</v>
      </c>
      <c r="F29" s="89">
        <v>6078.36</v>
      </c>
      <c r="I29" s="4"/>
    </row>
    <row r="30" spans="1:9" ht="14">
      <c r="A30" s="48">
        <v>24</v>
      </c>
      <c r="B30" s="49" t="s">
        <v>193</v>
      </c>
      <c r="C30" s="89">
        <v>0</v>
      </c>
      <c r="D30" s="89">
        <v>0</v>
      </c>
      <c r="E30" s="89">
        <v>0</v>
      </c>
      <c r="F30" s="89">
        <v>0</v>
      </c>
      <c r="I30" s="4"/>
    </row>
    <row r="31" spans="1:9" ht="14">
      <c r="A31" s="48">
        <v>25</v>
      </c>
      <c r="B31" s="49" t="s">
        <v>48</v>
      </c>
      <c r="C31" s="89">
        <v>0</v>
      </c>
      <c r="D31" s="89">
        <v>0</v>
      </c>
      <c r="E31" s="89">
        <v>0</v>
      </c>
      <c r="F31" s="89">
        <v>0</v>
      </c>
      <c r="I31" s="4"/>
    </row>
    <row r="32" spans="1:9" ht="14">
      <c r="A32" s="48">
        <v>26</v>
      </c>
      <c r="B32" s="49" t="s">
        <v>194</v>
      </c>
      <c r="C32" s="89">
        <v>2</v>
      </c>
      <c r="D32" s="89">
        <v>3</v>
      </c>
      <c r="E32" s="89">
        <v>21</v>
      </c>
      <c r="F32" s="89">
        <v>23</v>
      </c>
      <c r="I32" s="4"/>
    </row>
    <row r="33" spans="1:9" ht="14">
      <c r="A33" s="48">
        <v>27</v>
      </c>
      <c r="B33" s="49" t="s">
        <v>195</v>
      </c>
      <c r="C33" s="89">
        <v>0</v>
      </c>
      <c r="D33" s="89">
        <v>0</v>
      </c>
      <c r="E33" s="89">
        <v>0</v>
      </c>
      <c r="F33" s="89">
        <v>0</v>
      </c>
      <c r="I33" s="4"/>
    </row>
    <row r="34" spans="1:9" ht="14">
      <c r="A34" s="48">
        <v>28</v>
      </c>
      <c r="B34" s="49" t="s">
        <v>196</v>
      </c>
      <c r="C34" s="89">
        <v>69</v>
      </c>
      <c r="D34" s="89">
        <v>168</v>
      </c>
      <c r="E34" s="89">
        <v>23</v>
      </c>
      <c r="F34" s="89">
        <v>19</v>
      </c>
      <c r="I34" s="4"/>
    </row>
    <row r="35" spans="1:9" ht="14">
      <c r="A35" s="48">
        <v>29</v>
      </c>
      <c r="B35" s="49" t="s">
        <v>68</v>
      </c>
      <c r="C35" s="89">
        <v>2796</v>
      </c>
      <c r="D35" s="89">
        <v>8873.89</v>
      </c>
      <c r="E35" s="89">
        <v>1801</v>
      </c>
      <c r="F35" s="89">
        <v>3571.74</v>
      </c>
      <c r="I35" s="4"/>
    </row>
    <row r="36" spans="1:9" ht="14">
      <c r="A36" s="48">
        <v>30</v>
      </c>
      <c r="B36" s="49" t="s">
        <v>69</v>
      </c>
      <c r="C36" s="89">
        <v>16266</v>
      </c>
      <c r="D36" s="89">
        <v>21707</v>
      </c>
      <c r="E36" s="89">
        <v>6692</v>
      </c>
      <c r="F36" s="89">
        <v>13314</v>
      </c>
      <c r="I36" s="4"/>
    </row>
    <row r="37" spans="1:9" ht="14">
      <c r="A37" s="48">
        <v>31</v>
      </c>
      <c r="B37" s="49" t="s">
        <v>197</v>
      </c>
      <c r="C37" s="89">
        <v>351</v>
      </c>
      <c r="D37" s="89">
        <v>265.83</v>
      </c>
      <c r="E37" s="89">
        <v>228</v>
      </c>
      <c r="F37" s="89">
        <v>145.38</v>
      </c>
      <c r="I37" s="4"/>
    </row>
    <row r="38" spans="1:9" ht="14">
      <c r="A38" s="48">
        <v>32</v>
      </c>
      <c r="B38" s="49" t="s">
        <v>198</v>
      </c>
      <c r="C38" s="89">
        <v>5355</v>
      </c>
      <c r="D38" s="89">
        <v>4003.62</v>
      </c>
      <c r="E38" s="89">
        <v>3977</v>
      </c>
      <c r="F38" s="89">
        <v>3763.51</v>
      </c>
      <c r="I38" s="4"/>
    </row>
    <row r="39" spans="1:9" ht="14">
      <c r="A39" s="48">
        <v>33</v>
      </c>
      <c r="B39" s="49" t="s">
        <v>199</v>
      </c>
      <c r="C39" s="89">
        <v>6</v>
      </c>
      <c r="D39" s="89">
        <v>11</v>
      </c>
      <c r="E39" s="89">
        <v>8</v>
      </c>
      <c r="F39" s="89">
        <v>2</v>
      </c>
      <c r="I39" s="4"/>
    </row>
    <row r="40" spans="1:9" ht="14">
      <c r="A40" s="48">
        <v>34</v>
      </c>
      <c r="B40" s="49" t="s">
        <v>200</v>
      </c>
      <c r="C40" s="89">
        <v>4</v>
      </c>
      <c r="D40" s="89">
        <v>24.4</v>
      </c>
      <c r="E40" s="89">
        <v>0</v>
      </c>
      <c r="F40" s="89">
        <v>0</v>
      </c>
      <c r="I40" s="4"/>
    </row>
    <row r="41" spans="1:9" ht="14">
      <c r="A41" s="48">
        <v>35</v>
      </c>
      <c r="B41" s="49" t="s">
        <v>201</v>
      </c>
      <c r="C41" s="89">
        <v>0</v>
      </c>
      <c r="D41" s="89">
        <v>0</v>
      </c>
      <c r="E41" s="89">
        <v>0</v>
      </c>
      <c r="F41" s="89">
        <v>0</v>
      </c>
      <c r="I41" s="4"/>
    </row>
    <row r="42" spans="1:9" ht="14">
      <c r="A42" s="48">
        <v>36</v>
      </c>
      <c r="B42" s="49" t="s">
        <v>70</v>
      </c>
      <c r="C42" s="89">
        <v>3644</v>
      </c>
      <c r="D42" s="89">
        <v>6823.36</v>
      </c>
      <c r="E42" s="89">
        <v>2148</v>
      </c>
      <c r="F42" s="89">
        <v>5529.85</v>
      </c>
      <c r="I42" s="4"/>
    </row>
    <row r="43" spans="1:9" ht="14">
      <c r="A43" s="48">
        <v>37</v>
      </c>
      <c r="B43" s="49" t="s">
        <v>202</v>
      </c>
      <c r="C43" s="89">
        <v>0</v>
      </c>
      <c r="D43" s="89">
        <v>0</v>
      </c>
      <c r="E43" s="89">
        <v>1</v>
      </c>
      <c r="F43" s="89">
        <v>1</v>
      </c>
      <c r="I43" s="4"/>
    </row>
    <row r="44" spans="1:9" ht="14">
      <c r="A44" s="48">
        <v>38</v>
      </c>
      <c r="B44" s="49" t="s">
        <v>203</v>
      </c>
      <c r="C44" s="89">
        <v>3695</v>
      </c>
      <c r="D44" s="89">
        <v>588</v>
      </c>
      <c r="E44" s="89">
        <v>2567</v>
      </c>
      <c r="F44" s="89">
        <v>409</v>
      </c>
      <c r="I44" s="4"/>
    </row>
    <row r="45" spans="1:9" ht="14">
      <c r="A45" s="48">
        <v>39</v>
      </c>
      <c r="B45" s="49" t="s">
        <v>204</v>
      </c>
      <c r="C45" s="89">
        <v>5</v>
      </c>
      <c r="D45" s="89">
        <v>11</v>
      </c>
      <c r="E45" s="89">
        <v>2</v>
      </c>
      <c r="F45" s="89">
        <v>7</v>
      </c>
      <c r="I45" s="4"/>
    </row>
    <row r="46" spans="1:9" ht="14">
      <c r="A46" s="48">
        <v>40</v>
      </c>
      <c r="B46" s="49" t="s">
        <v>74</v>
      </c>
      <c r="C46" s="89">
        <v>0</v>
      </c>
      <c r="D46" s="89">
        <v>0</v>
      </c>
      <c r="E46" s="89">
        <v>0</v>
      </c>
      <c r="F46" s="89">
        <v>0</v>
      </c>
      <c r="I46" s="4"/>
    </row>
    <row r="47" spans="1:9" ht="14">
      <c r="A47" s="48">
        <v>41</v>
      </c>
      <c r="B47" s="49" t="s">
        <v>205</v>
      </c>
      <c r="C47" s="89">
        <v>0</v>
      </c>
      <c r="D47" s="89">
        <v>0</v>
      </c>
      <c r="E47" s="89">
        <v>0</v>
      </c>
      <c r="F47" s="89">
        <v>0</v>
      </c>
      <c r="I47" s="4"/>
    </row>
    <row r="48" spans="1:9" ht="14">
      <c r="A48" s="48">
        <v>42</v>
      </c>
      <c r="B48" s="49" t="s">
        <v>73</v>
      </c>
      <c r="C48" s="89">
        <v>67</v>
      </c>
      <c r="D48" s="89">
        <v>343</v>
      </c>
      <c r="E48" s="89">
        <v>2</v>
      </c>
      <c r="F48" s="89">
        <v>6</v>
      </c>
      <c r="I48" s="4"/>
    </row>
    <row r="49" spans="1:9" ht="14">
      <c r="A49" s="376"/>
      <c r="B49" s="152" t="s">
        <v>297</v>
      </c>
      <c r="C49" s="183">
        <f>SUM(C28:C48)</f>
        <v>91206</v>
      </c>
      <c r="D49" s="183">
        <f t="shared" ref="D49:F49" si="1">SUM(D28:D48)</f>
        <v>61137.950000000004</v>
      </c>
      <c r="E49" s="183">
        <f t="shared" si="1"/>
        <v>49802</v>
      </c>
      <c r="F49" s="183">
        <f t="shared" si="1"/>
        <v>36879.61</v>
      </c>
      <c r="I49" s="4"/>
    </row>
    <row r="50" spans="1:9" ht="14">
      <c r="A50" s="48">
        <v>43</v>
      </c>
      <c r="B50" s="49" t="s">
        <v>43</v>
      </c>
      <c r="C50" s="89">
        <v>24405</v>
      </c>
      <c r="D50" s="89">
        <v>24796.240000000002</v>
      </c>
      <c r="E50" s="89">
        <v>33843</v>
      </c>
      <c r="F50" s="89">
        <v>34102</v>
      </c>
      <c r="I50" s="4"/>
    </row>
    <row r="51" spans="1:9" ht="14">
      <c r="A51" s="48">
        <v>44</v>
      </c>
      <c r="B51" s="49" t="s">
        <v>206</v>
      </c>
      <c r="C51" s="89">
        <v>55523</v>
      </c>
      <c r="D51" s="89">
        <v>57827</v>
      </c>
      <c r="E51" s="89">
        <v>21262</v>
      </c>
      <c r="F51" s="89">
        <v>21903</v>
      </c>
      <c r="I51" s="4"/>
    </row>
    <row r="52" spans="1:9" ht="14">
      <c r="A52" s="48">
        <v>45</v>
      </c>
      <c r="B52" s="49" t="s">
        <v>49</v>
      </c>
      <c r="C52" s="89">
        <v>25989</v>
      </c>
      <c r="D52" s="89">
        <v>20989.4</v>
      </c>
      <c r="E52" s="89">
        <v>42870</v>
      </c>
      <c r="F52" s="89">
        <v>46013.94</v>
      </c>
      <c r="I52" s="4"/>
    </row>
    <row r="53" spans="1:9" ht="14">
      <c r="A53" s="376"/>
      <c r="B53" s="152" t="s">
        <v>307</v>
      </c>
      <c r="C53" s="183">
        <f>SUM(C50:C52)</f>
        <v>105917</v>
      </c>
      <c r="D53" s="183">
        <f t="shared" ref="D53:F53" si="2">SUM(D50:D52)</f>
        <v>103612.64000000001</v>
      </c>
      <c r="E53" s="183">
        <f t="shared" si="2"/>
        <v>97975</v>
      </c>
      <c r="F53" s="183">
        <f t="shared" si="2"/>
        <v>102018.94</v>
      </c>
      <c r="I53" s="4"/>
    </row>
    <row r="54" spans="1:9" ht="14">
      <c r="A54" s="48">
        <v>46</v>
      </c>
      <c r="B54" s="49" t="s">
        <v>298</v>
      </c>
      <c r="C54" s="89">
        <v>0</v>
      </c>
      <c r="D54" s="89">
        <v>0</v>
      </c>
      <c r="E54" s="89">
        <v>0</v>
      </c>
      <c r="F54" s="89">
        <v>0</v>
      </c>
      <c r="I54" s="4"/>
    </row>
    <row r="55" spans="1:9" ht="14">
      <c r="A55" s="48">
        <v>47</v>
      </c>
      <c r="B55" s="49" t="s">
        <v>231</v>
      </c>
      <c r="C55" s="89">
        <v>322652</v>
      </c>
      <c r="D55" s="89">
        <v>129061</v>
      </c>
      <c r="E55" s="89">
        <v>458773</v>
      </c>
      <c r="F55" s="89">
        <v>224799</v>
      </c>
      <c r="I55" s="4"/>
    </row>
    <row r="56" spans="1:9" ht="14">
      <c r="A56" s="48">
        <v>48</v>
      </c>
      <c r="B56" s="49" t="s">
        <v>299</v>
      </c>
      <c r="C56" s="89">
        <v>0</v>
      </c>
      <c r="D56" s="89">
        <v>0</v>
      </c>
      <c r="E56" s="89">
        <v>0</v>
      </c>
      <c r="F56" s="89">
        <v>0</v>
      </c>
      <c r="I56" s="4"/>
    </row>
    <row r="57" spans="1:9" ht="14">
      <c r="A57" s="48">
        <v>49</v>
      </c>
      <c r="B57" s="49" t="s">
        <v>305</v>
      </c>
      <c r="C57" s="89">
        <v>0</v>
      </c>
      <c r="D57" s="89">
        <v>0</v>
      </c>
      <c r="E57" s="89">
        <v>0</v>
      </c>
      <c r="F57" s="89">
        <v>0</v>
      </c>
      <c r="I57" s="4"/>
    </row>
    <row r="58" spans="1:9" ht="14">
      <c r="A58" s="376"/>
      <c r="B58" s="152" t="s">
        <v>300</v>
      </c>
      <c r="C58" s="183">
        <f>SUM(C54:C57)</f>
        <v>322652</v>
      </c>
      <c r="D58" s="183">
        <f t="shared" ref="D58:F58" si="3">SUM(D54:D57)</f>
        <v>129061</v>
      </c>
      <c r="E58" s="183">
        <f t="shared" si="3"/>
        <v>458773</v>
      </c>
      <c r="F58" s="183">
        <f t="shared" si="3"/>
        <v>224799</v>
      </c>
      <c r="I58" s="4"/>
    </row>
    <row r="59" spans="1:9" ht="14">
      <c r="A59" s="376"/>
      <c r="B59" s="152" t="s">
        <v>232</v>
      </c>
      <c r="C59" s="183">
        <f>C58+C53+C49+C27</f>
        <v>912345</v>
      </c>
      <c r="D59" s="183">
        <f t="shared" ref="D59:F59" si="4">D58+D53+D49+D27</f>
        <v>896687.09000000008</v>
      </c>
      <c r="E59" s="183">
        <f t="shared" si="4"/>
        <v>803236</v>
      </c>
      <c r="F59" s="183">
        <f t="shared" si="4"/>
        <v>627705.49</v>
      </c>
      <c r="I59" s="4"/>
    </row>
    <row r="60" spans="1:9">
      <c r="C60" s="379" t="s">
        <v>1236</v>
      </c>
    </row>
  </sheetData>
  <mergeCells count="7">
    <mergeCell ref="H4:I4"/>
    <mergeCell ref="A1:F1"/>
    <mergeCell ref="B3:D3"/>
    <mergeCell ref="A4:A5"/>
    <mergeCell ref="B4:B5"/>
    <mergeCell ref="C4:D4"/>
    <mergeCell ref="E4:F4"/>
  </mergeCells>
  <pageMargins left="0.95" right="0.7" top="0.25" bottom="0.25" header="0.3" footer="0.3"/>
  <pageSetup paperSize="9" scale="90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64"/>
  <sheetViews>
    <sheetView view="pageBreakPreview" zoomScale="60" zoomScaleNormal="100" workbookViewId="0">
      <pane xSplit="2" ySplit="5" topLeftCell="C29" activePane="bottomRight" state="frozen"/>
      <selection pane="topRight" activeCell="C1" sqref="C1"/>
      <selection pane="bottomLeft" activeCell="A6" sqref="A6"/>
      <selection pane="bottomRight" activeCell="I36" sqref="I36"/>
    </sheetView>
  </sheetViews>
  <sheetFormatPr baseColWidth="10" defaultColWidth="9.19921875" defaultRowHeight="13"/>
  <cols>
    <col min="1" max="1" width="5" style="3" customWidth="1"/>
    <col min="2" max="2" width="24.3984375" style="3" bestFit="1" customWidth="1"/>
    <col min="3" max="3" width="15" style="4" customWidth="1"/>
    <col min="4" max="4" width="12.3984375" style="4" customWidth="1"/>
    <col min="5" max="5" width="15.796875" style="4" customWidth="1"/>
    <col min="6" max="6" width="14" style="4" customWidth="1"/>
    <col min="7" max="7" width="9.19921875" style="27"/>
    <col min="8" max="16384" width="9.19921875" style="3"/>
  </cols>
  <sheetData>
    <row r="1" spans="1:6" ht="18">
      <c r="A1" s="501" t="s">
        <v>728</v>
      </c>
      <c r="B1" s="501"/>
      <c r="C1" s="501"/>
      <c r="D1" s="501"/>
      <c r="E1" s="501"/>
      <c r="F1" s="501"/>
    </row>
    <row r="2" spans="1:6" ht="14">
      <c r="A2" s="39"/>
      <c r="B2" s="39"/>
      <c r="C2" s="94"/>
      <c r="D2" s="94"/>
      <c r="E2" s="94"/>
      <c r="F2" s="94"/>
    </row>
    <row r="3" spans="1:6" ht="16">
      <c r="A3" s="31"/>
      <c r="B3" s="536" t="s">
        <v>12</v>
      </c>
      <c r="C3" s="536"/>
      <c r="D3" s="536"/>
      <c r="F3" s="99" t="s">
        <v>176</v>
      </c>
    </row>
    <row r="4" spans="1:6" ht="15" customHeight="1">
      <c r="A4" s="399" t="s">
        <v>207</v>
      </c>
      <c r="B4" s="399" t="s">
        <v>3</v>
      </c>
      <c r="C4" s="489" t="s">
        <v>173</v>
      </c>
      <c r="D4" s="489"/>
      <c r="E4" s="489" t="s">
        <v>174</v>
      </c>
      <c r="F4" s="489"/>
    </row>
    <row r="5" spans="1:6" ht="15" customHeight="1">
      <c r="A5" s="399"/>
      <c r="B5" s="399"/>
      <c r="C5" s="378" t="s">
        <v>30</v>
      </c>
      <c r="D5" s="378" t="s">
        <v>17</v>
      </c>
      <c r="E5" s="378" t="s">
        <v>30</v>
      </c>
      <c r="F5" s="378" t="s">
        <v>17</v>
      </c>
    </row>
    <row r="6" spans="1:6" ht="15" customHeight="1">
      <c r="A6" s="48">
        <v>1</v>
      </c>
      <c r="B6" s="49" t="s">
        <v>52</v>
      </c>
      <c r="C6" s="89">
        <v>1454</v>
      </c>
      <c r="D6" s="89">
        <v>1385</v>
      </c>
      <c r="E6" s="89">
        <v>878</v>
      </c>
      <c r="F6" s="89">
        <v>587</v>
      </c>
    </row>
    <row r="7" spans="1:6" ht="14">
      <c r="A7" s="48">
        <v>2</v>
      </c>
      <c r="B7" s="49" t="s">
        <v>53</v>
      </c>
      <c r="C7" s="89">
        <v>71</v>
      </c>
      <c r="D7" s="89">
        <v>186</v>
      </c>
      <c r="E7" s="89">
        <v>68</v>
      </c>
      <c r="F7" s="89">
        <v>112</v>
      </c>
    </row>
    <row r="8" spans="1:6" ht="14">
      <c r="A8" s="48">
        <v>3</v>
      </c>
      <c r="B8" s="49" t="s">
        <v>54</v>
      </c>
      <c r="C8" s="89">
        <v>2510</v>
      </c>
      <c r="D8" s="89">
        <v>5198</v>
      </c>
      <c r="E8" s="89">
        <v>1598</v>
      </c>
      <c r="F8" s="89">
        <v>3191</v>
      </c>
    </row>
    <row r="9" spans="1:6" ht="14">
      <c r="A9" s="48">
        <v>4</v>
      </c>
      <c r="B9" s="49" t="s">
        <v>55</v>
      </c>
      <c r="C9" s="89">
        <v>618</v>
      </c>
      <c r="D9" s="89">
        <v>6289</v>
      </c>
      <c r="E9" s="89">
        <v>197</v>
      </c>
      <c r="F9" s="89">
        <v>771</v>
      </c>
    </row>
    <row r="10" spans="1:6" ht="14">
      <c r="A10" s="48">
        <v>5</v>
      </c>
      <c r="B10" s="49" t="s">
        <v>56</v>
      </c>
      <c r="C10" s="89">
        <v>96</v>
      </c>
      <c r="D10" s="89">
        <v>37</v>
      </c>
      <c r="E10" s="89">
        <v>51</v>
      </c>
      <c r="F10" s="89">
        <v>38</v>
      </c>
    </row>
    <row r="11" spans="1:6" ht="14">
      <c r="A11" s="48">
        <v>6</v>
      </c>
      <c r="B11" s="49" t="s">
        <v>57</v>
      </c>
      <c r="C11" s="89">
        <v>480</v>
      </c>
      <c r="D11" s="89">
        <v>1426</v>
      </c>
      <c r="E11" s="89">
        <v>206</v>
      </c>
      <c r="F11" s="89">
        <v>604</v>
      </c>
    </row>
    <row r="12" spans="1:6" ht="14">
      <c r="A12" s="48">
        <v>7</v>
      </c>
      <c r="B12" s="49" t="s">
        <v>58</v>
      </c>
      <c r="C12" s="89">
        <v>288</v>
      </c>
      <c r="D12" s="89">
        <v>394</v>
      </c>
      <c r="E12" s="89">
        <v>253</v>
      </c>
      <c r="F12" s="89">
        <v>834</v>
      </c>
    </row>
    <row r="13" spans="1:6" ht="14">
      <c r="A13" s="48">
        <v>8</v>
      </c>
      <c r="B13" s="49" t="s">
        <v>45</v>
      </c>
      <c r="C13" s="89">
        <v>203</v>
      </c>
      <c r="D13" s="89">
        <v>379.97</v>
      </c>
      <c r="E13" s="89">
        <v>107</v>
      </c>
      <c r="F13" s="89">
        <v>228.59</v>
      </c>
    </row>
    <row r="14" spans="1:6" ht="14">
      <c r="A14" s="48">
        <v>9</v>
      </c>
      <c r="B14" s="49" t="s">
        <v>46</v>
      </c>
      <c r="C14" s="89">
        <v>122</v>
      </c>
      <c r="D14" s="89">
        <v>138</v>
      </c>
      <c r="E14" s="89">
        <v>72</v>
      </c>
      <c r="F14" s="89">
        <v>88</v>
      </c>
    </row>
    <row r="15" spans="1:6" ht="14">
      <c r="A15" s="48">
        <v>10</v>
      </c>
      <c r="B15" s="49" t="s">
        <v>78</v>
      </c>
      <c r="C15" s="89">
        <v>4151</v>
      </c>
      <c r="D15" s="89">
        <v>3338</v>
      </c>
      <c r="E15" s="89">
        <v>2139</v>
      </c>
      <c r="F15" s="89">
        <v>1757</v>
      </c>
    </row>
    <row r="16" spans="1:6" ht="14">
      <c r="A16" s="48">
        <v>11</v>
      </c>
      <c r="B16" s="49" t="s">
        <v>59</v>
      </c>
      <c r="C16" s="89">
        <v>12</v>
      </c>
      <c r="D16" s="89">
        <v>329</v>
      </c>
      <c r="E16" s="89">
        <v>59</v>
      </c>
      <c r="F16" s="89">
        <v>557</v>
      </c>
    </row>
    <row r="17" spans="1:6" ht="14">
      <c r="A17" s="48">
        <v>12</v>
      </c>
      <c r="B17" s="49" t="s">
        <v>60</v>
      </c>
      <c r="C17" s="89">
        <v>71</v>
      </c>
      <c r="D17" s="89">
        <v>132</v>
      </c>
      <c r="E17" s="89">
        <v>48</v>
      </c>
      <c r="F17" s="89">
        <v>62</v>
      </c>
    </row>
    <row r="18" spans="1:6" ht="14">
      <c r="A18" s="48">
        <v>13</v>
      </c>
      <c r="B18" s="49" t="s">
        <v>189</v>
      </c>
      <c r="C18" s="89">
        <v>734</v>
      </c>
      <c r="D18" s="89">
        <v>1872</v>
      </c>
      <c r="E18" s="89">
        <v>417</v>
      </c>
      <c r="F18" s="89">
        <v>510</v>
      </c>
    </row>
    <row r="19" spans="1:6" ht="14">
      <c r="A19" s="48">
        <v>14</v>
      </c>
      <c r="B19" s="49" t="s">
        <v>190</v>
      </c>
      <c r="C19" s="89">
        <v>1158</v>
      </c>
      <c r="D19" s="89">
        <v>1217</v>
      </c>
      <c r="E19" s="89">
        <v>1124</v>
      </c>
      <c r="F19" s="89">
        <v>1253</v>
      </c>
    </row>
    <row r="20" spans="1:6" ht="14">
      <c r="A20" s="48">
        <v>15</v>
      </c>
      <c r="B20" s="49" t="s">
        <v>61</v>
      </c>
      <c r="C20" s="89">
        <v>7017</v>
      </c>
      <c r="D20" s="89">
        <v>11033.36</v>
      </c>
      <c r="E20" s="89">
        <v>4083</v>
      </c>
      <c r="F20" s="89">
        <v>8105.98</v>
      </c>
    </row>
    <row r="21" spans="1:6" ht="14">
      <c r="A21" s="48">
        <v>16</v>
      </c>
      <c r="B21" s="49" t="s">
        <v>67</v>
      </c>
      <c r="C21" s="89">
        <v>26243</v>
      </c>
      <c r="D21" s="89">
        <v>57581</v>
      </c>
      <c r="E21" s="89">
        <v>17765</v>
      </c>
      <c r="F21" s="89">
        <v>39609</v>
      </c>
    </row>
    <row r="22" spans="1:6" ht="14">
      <c r="A22" s="48">
        <v>17</v>
      </c>
      <c r="B22" s="49" t="s">
        <v>62</v>
      </c>
      <c r="C22" s="89">
        <v>933</v>
      </c>
      <c r="D22" s="89">
        <v>1641</v>
      </c>
      <c r="E22" s="89">
        <v>914</v>
      </c>
      <c r="F22" s="89">
        <v>1608</v>
      </c>
    </row>
    <row r="23" spans="1:6" ht="14">
      <c r="A23" s="48">
        <v>18</v>
      </c>
      <c r="B23" s="49" t="s">
        <v>191</v>
      </c>
      <c r="C23" s="89">
        <v>149</v>
      </c>
      <c r="D23" s="89">
        <v>427</v>
      </c>
      <c r="E23" s="89">
        <v>51</v>
      </c>
      <c r="F23" s="89">
        <v>63</v>
      </c>
    </row>
    <row r="24" spans="1:6" ht="14">
      <c r="A24" s="48">
        <v>19</v>
      </c>
      <c r="B24" s="49" t="s">
        <v>63</v>
      </c>
      <c r="C24" s="89">
        <v>1298</v>
      </c>
      <c r="D24" s="89">
        <v>1547</v>
      </c>
      <c r="E24" s="89">
        <v>519</v>
      </c>
      <c r="F24" s="89">
        <v>608</v>
      </c>
    </row>
    <row r="25" spans="1:6" ht="14">
      <c r="A25" s="48">
        <v>20</v>
      </c>
      <c r="B25" s="49" t="s">
        <v>64</v>
      </c>
      <c r="C25" s="89">
        <v>9</v>
      </c>
      <c r="D25" s="89">
        <v>19.5</v>
      </c>
      <c r="E25" s="89">
        <v>7</v>
      </c>
      <c r="F25" s="89">
        <v>9.9</v>
      </c>
    </row>
    <row r="26" spans="1:6" ht="14">
      <c r="A26" s="48">
        <v>21</v>
      </c>
      <c r="B26" s="49" t="s">
        <v>47</v>
      </c>
      <c r="C26" s="89">
        <v>706</v>
      </c>
      <c r="D26" s="89">
        <v>1125</v>
      </c>
      <c r="E26" s="89">
        <v>444</v>
      </c>
      <c r="F26" s="89">
        <v>860</v>
      </c>
    </row>
    <row r="27" spans="1:6" ht="14">
      <c r="A27" s="376"/>
      <c r="B27" s="152" t="s">
        <v>306</v>
      </c>
      <c r="C27" s="183">
        <f>SUM(C6:C26)</f>
        <v>48323</v>
      </c>
      <c r="D27" s="183">
        <f t="shared" ref="D27:F27" si="0">SUM(D6:D26)</f>
        <v>95694.83</v>
      </c>
      <c r="E27" s="183">
        <f t="shared" si="0"/>
        <v>31000</v>
      </c>
      <c r="F27" s="183">
        <f t="shared" si="0"/>
        <v>61456.47</v>
      </c>
    </row>
    <row r="28" spans="1:6" ht="14">
      <c r="A28" s="48">
        <v>22</v>
      </c>
      <c r="B28" s="49" t="s">
        <v>44</v>
      </c>
      <c r="C28" s="89">
        <v>8184</v>
      </c>
      <c r="D28" s="89">
        <v>2558.2600000000002</v>
      </c>
      <c r="E28" s="89">
        <v>3242</v>
      </c>
      <c r="F28" s="89">
        <v>1002.74</v>
      </c>
    </row>
    <row r="29" spans="1:6" ht="14">
      <c r="A29" s="48">
        <v>23</v>
      </c>
      <c r="B29" s="49" t="s">
        <v>192</v>
      </c>
      <c r="C29" s="89">
        <v>32340</v>
      </c>
      <c r="D29" s="89">
        <v>10744.71</v>
      </c>
      <c r="E29" s="89">
        <v>19334</v>
      </c>
      <c r="F29" s="89">
        <v>5340.65</v>
      </c>
    </row>
    <row r="30" spans="1:6" ht="14">
      <c r="A30" s="48">
        <v>24</v>
      </c>
      <c r="B30" s="49" t="s">
        <v>193</v>
      </c>
      <c r="C30" s="89">
        <v>0</v>
      </c>
      <c r="D30" s="89">
        <v>0</v>
      </c>
      <c r="E30" s="89">
        <v>0</v>
      </c>
      <c r="F30" s="89">
        <v>0</v>
      </c>
    </row>
    <row r="31" spans="1:6" ht="14">
      <c r="A31" s="48">
        <v>25</v>
      </c>
      <c r="B31" s="49" t="s">
        <v>48</v>
      </c>
      <c r="C31" s="89">
        <v>0</v>
      </c>
      <c r="D31" s="89">
        <v>0</v>
      </c>
      <c r="E31" s="89">
        <v>0</v>
      </c>
      <c r="F31" s="89">
        <v>0</v>
      </c>
    </row>
    <row r="32" spans="1:6" ht="14">
      <c r="A32" s="48">
        <v>26</v>
      </c>
      <c r="B32" s="49" t="s">
        <v>194</v>
      </c>
      <c r="C32" s="89">
        <v>2</v>
      </c>
      <c r="D32" s="89">
        <v>3</v>
      </c>
      <c r="E32" s="89">
        <v>21</v>
      </c>
      <c r="F32" s="89">
        <v>23</v>
      </c>
    </row>
    <row r="33" spans="1:6" ht="14">
      <c r="A33" s="48">
        <v>27</v>
      </c>
      <c r="B33" s="49" t="s">
        <v>195</v>
      </c>
      <c r="C33" s="89">
        <v>0</v>
      </c>
      <c r="D33" s="89">
        <v>0</v>
      </c>
      <c r="E33" s="89">
        <v>0</v>
      </c>
      <c r="F33" s="89">
        <v>0</v>
      </c>
    </row>
    <row r="34" spans="1:6" ht="14">
      <c r="A34" s="48">
        <v>28</v>
      </c>
      <c r="B34" s="49" t="s">
        <v>196</v>
      </c>
      <c r="C34" s="89">
        <v>49</v>
      </c>
      <c r="D34" s="89">
        <v>163</v>
      </c>
      <c r="E34" s="89">
        <v>16</v>
      </c>
      <c r="F34" s="89">
        <v>12</v>
      </c>
    </row>
    <row r="35" spans="1:6" ht="14">
      <c r="A35" s="48">
        <v>29</v>
      </c>
      <c r="B35" s="49" t="s">
        <v>68</v>
      </c>
      <c r="C35" s="89">
        <v>580</v>
      </c>
      <c r="D35" s="89">
        <v>3826.91</v>
      </c>
      <c r="E35" s="89">
        <v>264</v>
      </c>
      <c r="F35" s="89">
        <v>733.5</v>
      </c>
    </row>
    <row r="36" spans="1:6" ht="14">
      <c r="A36" s="48">
        <v>30</v>
      </c>
      <c r="B36" s="49" t="s">
        <v>69</v>
      </c>
      <c r="C36" s="89">
        <v>11302</v>
      </c>
      <c r="D36" s="89">
        <v>12148</v>
      </c>
      <c r="E36" s="89">
        <v>5015</v>
      </c>
      <c r="F36" s="89">
        <v>6103</v>
      </c>
    </row>
    <row r="37" spans="1:6" ht="14">
      <c r="A37" s="48">
        <v>31</v>
      </c>
      <c r="B37" s="49" t="s">
        <v>197</v>
      </c>
      <c r="C37" s="89">
        <v>257</v>
      </c>
      <c r="D37" s="89">
        <v>226.2</v>
      </c>
      <c r="E37" s="89">
        <v>204</v>
      </c>
      <c r="F37" s="89">
        <v>137.94999999999999</v>
      </c>
    </row>
    <row r="38" spans="1:6" ht="14">
      <c r="A38" s="48">
        <v>32</v>
      </c>
      <c r="B38" s="49" t="s">
        <v>198</v>
      </c>
      <c r="C38" s="89">
        <v>817</v>
      </c>
      <c r="D38" s="89">
        <v>745.6</v>
      </c>
      <c r="E38" s="89">
        <v>637</v>
      </c>
      <c r="F38" s="89">
        <v>670.67</v>
      </c>
    </row>
    <row r="39" spans="1:6" ht="14">
      <c r="A39" s="48">
        <v>33</v>
      </c>
      <c r="B39" s="49" t="s">
        <v>199</v>
      </c>
      <c r="C39" s="89">
        <v>1</v>
      </c>
      <c r="D39" s="89">
        <v>2</v>
      </c>
      <c r="E39" s="89">
        <v>0</v>
      </c>
      <c r="F39" s="89">
        <v>0</v>
      </c>
    </row>
    <row r="40" spans="1:6" ht="14">
      <c r="A40" s="48">
        <v>34</v>
      </c>
      <c r="B40" s="49" t="s">
        <v>200</v>
      </c>
      <c r="C40" s="89">
        <v>4</v>
      </c>
      <c r="D40" s="89">
        <v>24.4</v>
      </c>
      <c r="E40" s="89">
        <v>0</v>
      </c>
      <c r="F40" s="89">
        <v>0</v>
      </c>
    </row>
    <row r="41" spans="1:6" ht="14">
      <c r="A41" s="48">
        <v>35</v>
      </c>
      <c r="B41" s="49" t="s">
        <v>201</v>
      </c>
      <c r="C41" s="89">
        <v>0</v>
      </c>
      <c r="D41" s="89">
        <v>0</v>
      </c>
      <c r="E41" s="89">
        <v>0</v>
      </c>
      <c r="F41" s="89">
        <v>0</v>
      </c>
    </row>
    <row r="42" spans="1:6" ht="14">
      <c r="A42" s="48">
        <v>36</v>
      </c>
      <c r="B42" s="49" t="s">
        <v>70</v>
      </c>
      <c r="C42" s="89">
        <v>0</v>
      </c>
      <c r="D42" s="89">
        <v>0</v>
      </c>
      <c r="E42" s="89">
        <v>0</v>
      </c>
      <c r="F42" s="89">
        <v>0</v>
      </c>
    </row>
    <row r="43" spans="1:6" ht="14">
      <c r="A43" s="48">
        <v>37</v>
      </c>
      <c r="B43" s="49" t="s">
        <v>202</v>
      </c>
      <c r="C43" s="89">
        <v>0</v>
      </c>
      <c r="D43" s="89">
        <v>0</v>
      </c>
      <c r="E43" s="89">
        <v>1</v>
      </c>
      <c r="F43" s="89">
        <v>1</v>
      </c>
    </row>
    <row r="44" spans="1:6" ht="14">
      <c r="A44" s="48">
        <v>38</v>
      </c>
      <c r="B44" s="49" t="s">
        <v>203</v>
      </c>
      <c r="C44" s="89">
        <v>1975</v>
      </c>
      <c r="D44" s="89">
        <v>541</v>
      </c>
      <c r="E44" s="89">
        <v>1562</v>
      </c>
      <c r="F44" s="89">
        <v>390</v>
      </c>
    </row>
    <row r="45" spans="1:6" ht="14">
      <c r="A45" s="48">
        <v>39</v>
      </c>
      <c r="B45" s="49" t="s">
        <v>204</v>
      </c>
      <c r="C45" s="89">
        <v>0</v>
      </c>
      <c r="D45" s="89">
        <v>0</v>
      </c>
      <c r="E45" s="89">
        <v>0</v>
      </c>
      <c r="F45" s="89">
        <v>0</v>
      </c>
    </row>
    <row r="46" spans="1:6" ht="14">
      <c r="A46" s="48">
        <v>40</v>
      </c>
      <c r="B46" s="49" t="s">
        <v>74</v>
      </c>
      <c r="C46" s="89">
        <v>0</v>
      </c>
      <c r="D46" s="89">
        <v>0</v>
      </c>
      <c r="E46" s="89">
        <v>0</v>
      </c>
      <c r="F46" s="89">
        <v>0</v>
      </c>
    </row>
    <row r="47" spans="1:6" ht="14">
      <c r="A47" s="48">
        <v>41</v>
      </c>
      <c r="B47" s="49" t="s">
        <v>205</v>
      </c>
      <c r="C47" s="89">
        <v>0</v>
      </c>
      <c r="D47" s="89">
        <v>0</v>
      </c>
      <c r="E47" s="89">
        <v>0</v>
      </c>
      <c r="F47" s="89">
        <v>0</v>
      </c>
    </row>
    <row r="48" spans="1:6" ht="14">
      <c r="A48" s="48">
        <v>42</v>
      </c>
      <c r="B48" s="49" t="s">
        <v>73</v>
      </c>
      <c r="C48" s="89">
        <v>3</v>
      </c>
      <c r="D48" s="89">
        <v>23</v>
      </c>
      <c r="E48" s="89">
        <v>0</v>
      </c>
      <c r="F48" s="89">
        <v>0</v>
      </c>
    </row>
    <row r="49" spans="1:6" ht="14">
      <c r="A49" s="376"/>
      <c r="B49" s="152" t="s">
        <v>297</v>
      </c>
      <c r="C49" s="183">
        <f>SUM(C28:C48)</f>
        <v>55514</v>
      </c>
      <c r="D49" s="183">
        <f t="shared" ref="D49:F49" si="1">SUM(D28:D48)</f>
        <v>31006.079999999998</v>
      </c>
      <c r="E49" s="183">
        <f t="shared" si="1"/>
        <v>30296</v>
      </c>
      <c r="F49" s="183">
        <f t="shared" si="1"/>
        <v>14414.51</v>
      </c>
    </row>
    <row r="50" spans="1:6" ht="14">
      <c r="A50" s="48">
        <v>43</v>
      </c>
      <c r="B50" s="49" t="s">
        <v>43</v>
      </c>
      <c r="C50" s="89">
        <v>5260</v>
      </c>
      <c r="D50" s="89">
        <v>6854.99</v>
      </c>
      <c r="E50" s="89">
        <v>7559</v>
      </c>
      <c r="F50" s="89">
        <v>8602.4599999999991</v>
      </c>
    </row>
    <row r="51" spans="1:6" ht="14">
      <c r="A51" s="48">
        <v>44</v>
      </c>
      <c r="B51" s="49" t="s">
        <v>206</v>
      </c>
      <c r="C51" s="89">
        <v>30864</v>
      </c>
      <c r="D51" s="89">
        <v>5601</v>
      </c>
      <c r="E51" s="89">
        <v>1748</v>
      </c>
      <c r="F51" s="89">
        <v>2100</v>
      </c>
    </row>
    <row r="52" spans="1:6" ht="14">
      <c r="A52" s="48">
        <v>45</v>
      </c>
      <c r="B52" s="49" t="s">
        <v>49</v>
      </c>
      <c r="C52" s="89">
        <v>2848</v>
      </c>
      <c r="D52" s="89">
        <v>1851.2</v>
      </c>
      <c r="E52" s="89">
        <v>4154</v>
      </c>
      <c r="F52" s="89">
        <v>1786.22</v>
      </c>
    </row>
    <row r="53" spans="1:6" ht="14">
      <c r="A53" s="376"/>
      <c r="B53" s="152" t="s">
        <v>307</v>
      </c>
      <c r="C53" s="183">
        <f>SUM(C50:C52)</f>
        <v>38972</v>
      </c>
      <c r="D53" s="183">
        <f t="shared" ref="D53:F53" si="2">SUM(D50:D52)</f>
        <v>14307.19</v>
      </c>
      <c r="E53" s="183">
        <f t="shared" si="2"/>
        <v>13461</v>
      </c>
      <c r="F53" s="183">
        <f t="shared" si="2"/>
        <v>12488.679999999998</v>
      </c>
    </row>
    <row r="54" spans="1:6" ht="14">
      <c r="A54" s="48">
        <v>46</v>
      </c>
      <c r="B54" s="49" t="s">
        <v>298</v>
      </c>
      <c r="C54" s="89">
        <v>0</v>
      </c>
      <c r="D54" s="89">
        <v>0</v>
      </c>
      <c r="E54" s="89">
        <v>0</v>
      </c>
      <c r="F54" s="89">
        <v>0</v>
      </c>
    </row>
    <row r="55" spans="1:6" ht="14">
      <c r="A55" s="48">
        <v>47</v>
      </c>
      <c r="B55" s="49" t="s">
        <v>231</v>
      </c>
      <c r="C55" s="89">
        <v>75899.48</v>
      </c>
      <c r="D55" s="89">
        <v>25046.99</v>
      </c>
      <c r="E55" s="89">
        <v>107510.46</v>
      </c>
      <c r="F55" s="89">
        <v>44079.43</v>
      </c>
    </row>
    <row r="56" spans="1:6" ht="14">
      <c r="A56" s="48">
        <v>48</v>
      </c>
      <c r="B56" s="49" t="s">
        <v>299</v>
      </c>
      <c r="C56" s="89">
        <v>0</v>
      </c>
      <c r="D56" s="89">
        <v>0</v>
      </c>
      <c r="E56" s="89">
        <v>0</v>
      </c>
      <c r="F56" s="89">
        <v>0</v>
      </c>
    </row>
    <row r="57" spans="1:6" ht="14">
      <c r="A57" s="48">
        <v>49</v>
      </c>
      <c r="B57" s="49" t="s">
        <v>305</v>
      </c>
      <c r="C57" s="89">
        <v>0</v>
      </c>
      <c r="D57" s="89">
        <v>0</v>
      </c>
      <c r="E57" s="89">
        <v>0</v>
      </c>
      <c r="F57" s="89">
        <v>0</v>
      </c>
    </row>
    <row r="58" spans="1:6" ht="14">
      <c r="A58" s="376"/>
      <c r="B58" s="152" t="s">
        <v>300</v>
      </c>
      <c r="C58" s="183">
        <f>SUM(C54:C57)</f>
        <v>75899.48</v>
      </c>
      <c r="D58" s="183">
        <f t="shared" ref="D58:F58" si="3">SUM(D54:D57)</f>
        <v>25046.99</v>
      </c>
      <c r="E58" s="183">
        <f t="shared" si="3"/>
        <v>107510.46</v>
      </c>
      <c r="F58" s="183">
        <f t="shared" si="3"/>
        <v>44079.43</v>
      </c>
    </row>
    <row r="59" spans="1:6" ht="14">
      <c r="A59" s="376"/>
      <c r="B59" s="152" t="s">
        <v>232</v>
      </c>
      <c r="C59" s="183">
        <f>C58+C53+C49+C27</f>
        <v>218708.47999999998</v>
      </c>
      <c r="D59" s="183">
        <f t="shared" ref="D59:F59" si="4">D58+D53+D49+D27</f>
        <v>166055.09</v>
      </c>
      <c r="E59" s="183">
        <f t="shared" si="4"/>
        <v>182267.46000000002</v>
      </c>
      <c r="F59" s="183">
        <f t="shared" si="4"/>
        <v>132439.09</v>
      </c>
    </row>
    <row r="60" spans="1:6">
      <c r="D60" s="4" t="s">
        <v>1237</v>
      </c>
    </row>
    <row r="64" spans="1:6">
      <c r="C64" s="252"/>
      <c r="D64" s="252"/>
      <c r="E64" s="252"/>
      <c r="F64" s="252"/>
    </row>
  </sheetData>
  <mergeCells count="6">
    <mergeCell ref="A1:F1"/>
    <mergeCell ref="B3:D3"/>
    <mergeCell ref="A4:A5"/>
    <mergeCell ref="B4:B5"/>
    <mergeCell ref="C4:D4"/>
    <mergeCell ref="E4:F4"/>
  </mergeCells>
  <pageMargins left="0.95" right="0.7" top="0.25" bottom="0.25" header="0.3" footer="0.3"/>
  <pageSetup paperSize="9" scale="93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N62"/>
  <sheetViews>
    <sheetView zoomScaleNormal="100" workbookViewId="0">
      <pane xSplit="2" ySplit="5" topLeftCell="C44" activePane="bottomRight" state="frozen"/>
      <selection pane="topRight" activeCell="C1" sqref="C1"/>
      <selection pane="bottomLeft" activeCell="A6" sqref="A6"/>
      <selection pane="bottomRight" activeCell="F78" sqref="F78"/>
    </sheetView>
  </sheetViews>
  <sheetFormatPr baseColWidth="10" defaultColWidth="9.19921875" defaultRowHeight="13"/>
  <cols>
    <col min="1" max="1" width="5.19921875" style="98" customWidth="1"/>
    <col min="2" max="2" width="24.3984375" style="98" bestFit="1" customWidth="1"/>
    <col min="3" max="3" width="15" style="98" customWidth="1"/>
    <col min="4" max="6" width="12.3984375" style="98" customWidth="1"/>
    <col min="7" max="7" width="13" style="98" customWidth="1"/>
    <col min="8" max="8" width="11.796875" style="98" customWidth="1"/>
    <col min="9" max="14" width="9.19921875" style="100"/>
    <col min="15" max="16384" width="9.19921875" style="98"/>
  </cols>
  <sheetData>
    <row r="1" spans="1:8" ht="18">
      <c r="A1" s="501" t="s">
        <v>730</v>
      </c>
      <c r="B1" s="501"/>
      <c r="C1" s="501"/>
      <c r="D1" s="501"/>
      <c r="E1" s="501"/>
      <c r="F1" s="501"/>
      <c r="G1" s="501"/>
      <c r="H1" s="501"/>
    </row>
    <row r="2" spans="1:8" ht="14">
      <c r="A2" s="39"/>
      <c r="B2" s="39"/>
      <c r="C2" s="39"/>
      <c r="D2" s="39"/>
      <c r="E2" s="39"/>
      <c r="F2" s="39"/>
      <c r="G2" s="39"/>
      <c r="H2" s="39"/>
    </row>
    <row r="3" spans="1:8" ht="16">
      <c r="A3" s="31"/>
      <c r="B3" s="404" t="s">
        <v>12</v>
      </c>
      <c r="C3" s="404"/>
      <c r="D3" s="404"/>
      <c r="E3" s="382"/>
      <c r="F3" s="382"/>
      <c r="H3" s="97" t="s">
        <v>184</v>
      </c>
    </row>
    <row r="4" spans="1:8" ht="55" customHeight="1">
      <c r="A4" s="548" t="s">
        <v>207</v>
      </c>
      <c r="B4" s="548" t="s">
        <v>3</v>
      </c>
      <c r="C4" s="546" t="s">
        <v>185</v>
      </c>
      <c r="D4" s="547"/>
      <c r="E4" s="546" t="s">
        <v>315</v>
      </c>
      <c r="F4" s="547"/>
      <c r="G4" s="489" t="s">
        <v>729</v>
      </c>
      <c r="H4" s="489"/>
    </row>
    <row r="5" spans="1:8" ht="14">
      <c r="A5" s="549"/>
      <c r="B5" s="550"/>
      <c r="C5" s="378" t="s">
        <v>30</v>
      </c>
      <c r="D5" s="378" t="s">
        <v>17</v>
      </c>
      <c r="E5" s="378" t="s">
        <v>30</v>
      </c>
      <c r="F5" s="378" t="s">
        <v>17</v>
      </c>
      <c r="G5" s="378" t="s">
        <v>30</v>
      </c>
      <c r="H5" s="378" t="s">
        <v>17</v>
      </c>
    </row>
    <row r="6" spans="1:8" ht="15" customHeight="1">
      <c r="A6" s="48">
        <v>1</v>
      </c>
      <c r="B6" s="49" t="s">
        <v>52</v>
      </c>
      <c r="C6" s="89">
        <v>30421</v>
      </c>
      <c r="D6" s="89">
        <v>69241</v>
      </c>
      <c r="E6" s="89">
        <v>16895</v>
      </c>
      <c r="F6" s="89">
        <v>15104</v>
      </c>
      <c r="G6" s="89">
        <v>1545</v>
      </c>
      <c r="H6" s="89">
        <v>3256</v>
      </c>
    </row>
    <row r="7" spans="1:8" ht="14">
      <c r="A7" s="48">
        <v>2</v>
      </c>
      <c r="B7" s="49" t="s">
        <v>53</v>
      </c>
      <c r="C7" s="89">
        <v>2342</v>
      </c>
      <c r="D7" s="89">
        <v>8541</v>
      </c>
      <c r="E7" s="89">
        <v>587</v>
      </c>
      <c r="F7" s="89">
        <v>401</v>
      </c>
      <c r="G7" s="89">
        <v>142</v>
      </c>
      <c r="H7" s="89">
        <v>264</v>
      </c>
    </row>
    <row r="8" spans="1:8" ht="14">
      <c r="A8" s="48">
        <v>3</v>
      </c>
      <c r="B8" s="49" t="s">
        <v>54</v>
      </c>
      <c r="C8" s="89">
        <v>81255</v>
      </c>
      <c r="D8" s="89">
        <v>80256</v>
      </c>
      <c r="E8" s="89">
        <v>20494</v>
      </c>
      <c r="F8" s="89">
        <v>10600</v>
      </c>
      <c r="G8" s="89">
        <v>2030</v>
      </c>
      <c r="H8" s="89">
        <v>3841</v>
      </c>
    </row>
    <row r="9" spans="1:8" ht="14">
      <c r="A9" s="48">
        <v>4</v>
      </c>
      <c r="B9" s="49" t="s">
        <v>55</v>
      </c>
      <c r="C9" s="89">
        <v>80810</v>
      </c>
      <c r="D9" s="89">
        <v>166398</v>
      </c>
      <c r="E9" s="89">
        <v>17149</v>
      </c>
      <c r="F9" s="89">
        <v>39066</v>
      </c>
      <c r="G9" s="89">
        <v>19942</v>
      </c>
      <c r="H9" s="89">
        <v>24973</v>
      </c>
    </row>
    <row r="10" spans="1:8" ht="14">
      <c r="A10" s="48">
        <v>5</v>
      </c>
      <c r="B10" s="49" t="s">
        <v>56</v>
      </c>
      <c r="C10" s="89">
        <v>15293</v>
      </c>
      <c r="D10" s="89">
        <v>28097</v>
      </c>
      <c r="E10" s="89">
        <v>3171</v>
      </c>
      <c r="F10" s="89">
        <v>2697</v>
      </c>
      <c r="G10" s="89">
        <v>315</v>
      </c>
      <c r="H10" s="89">
        <v>167</v>
      </c>
    </row>
    <row r="11" spans="1:8" ht="14">
      <c r="A11" s="48">
        <v>6</v>
      </c>
      <c r="B11" s="49" t="s">
        <v>57</v>
      </c>
      <c r="C11" s="89">
        <v>33549</v>
      </c>
      <c r="D11" s="89">
        <v>49918</v>
      </c>
      <c r="E11" s="89">
        <v>19445</v>
      </c>
      <c r="F11" s="89">
        <v>29950</v>
      </c>
      <c r="G11" s="89">
        <v>1851</v>
      </c>
      <c r="H11" s="89">
        <v>2711</v>
      </c>
    </row>
    <row r="12" spans="1:8" ht="14">
      <c r="A12" s="48">
        <v>7</v>
      </c>
      <c r="B12" s="49" t="s">
        <v>58</v>
      </c>
      <c r="C12" s="89">
        <v>109496</v>
      </c>
      <c r="D12" s="89">
        <v>194558</v>
      </c>
      <c r="E12" s="89">
        <v>69387</v>
      </c>
      <c r="F12" s="89">
        <v>47200</v>
      </c>
      <c r="G12" s="89">
        <v>11205</v>
      </c>
      <c r="H12" s="89">
        <v>30148</v>
      </c>
    </row>
    <row r="13" spans="1:8" ht="14">
      <c r="A13" s="48">
        <v>8</v>
      </c>
      <c r="B13" s="49" t="s">
        <v>45</v>
      </c>
      <c r="C13" s="89">
        <v>3431</v>
      </c>
      <c r="D13" s="89">
        <v>10622.45</v>
      </c>
      <c r="E13" s="89">
        <v>1081</v>
      </c>
      <c r="F13" s="89">
        <v>400.85</v>
      </c>
      <c r="G13" s="89">
        <v>896</v>
      </c>
      <c r="H13" s="89">
        <v>2376.2600000000002</v>
      </c>
    </row>
    <row r="14" spans="1:8" ht="14">
      <c r="A14" s="48">
        <v>9</v>
      </c>
      <c r="B14" s="49" t="s">
        <v>46</v>
      </c>
      <c r="C14" s="89">
        <v>6150</v>
      </c>
      <c r="D14" s="89">
        <v>14843</v>
      </c>
      <c r="E14" s="89">
        <v>3013</v>
      </c>
      <c r="F14" s="89">
        <v>1022</v>
      </c>
      <c r="G14" s="89">
        <v>1328</v>
      </c>
      <c r="H14" s="89">
        <v>4021</v>
      </c>
    </row>
    <row r="15" spans="1:8" ht="14">
      <c r="A15" s="48">
        <v>10</v>
      </c>
      <c r="B15" s="49" t="s">
        <v>78</v>
      </c>
      <c r="C15" s="89">
        <v>30334</v>
      </c>
      <c r="D15" s="89">
        <v>46256</v>
      </c>
      <c r="E15" s="89">
        <v>9112</v>
      </c>
      <c r="F15" s="89">
        <v>7043</v>
      </c>
      <c r="G15" s="89">
        <v>20337</v>
      </c>
      <c r="H15" s="89">
        <v>21385</v>
      </c>
    </row>
    <row r="16" spans="1:8" ht="14">
      <c r="A16" s="48">
        <v>11</v>
      </c>
      <c r="B16" s="49" t="s">
        <v>59</v>
      </c>
      <c r="C16" s="89">
        <v>1198</v>
      </c>
      <c r="D16" s="89">
        <v>2978</v>
      </c>
      <c r="E16" s="89">
        <v>56</v>
      </c>
      <c r="F16" s="89">
        <v>314</v>
      </c>
      <c r="G16" s="89">
        <v>47</v>
      </c>
      <c r="H16" s="89">
        <v>82</v>
      </c>
    </row>
    <row r="17" spans="1:8" ht="14">
      <c r="A17" s="48">
        <v>12</v>
      </c>
      <c r="B17" s="49" t="s">
        <v>60</v>
      </c>
      <c r="C17" s="89">
        <v>2835</v>
      </c>
      <c r="D17" s="89">
        <v>13263</v>
      </c>
      <c r="E17" s="89">
        <v>635</v>
      </c>
      <c r="F17" s="89">
        <v>379</v>
      </c>
      <c r="G17" s="89">
        <v>58</v>
      </c>
      <c r="H17" s="89">
        <v>87</v>
      </c>
    </row>
    <row r="18" spans="1:8" ht="14">
      <c r="A18" s="48">
        <v>13</v>
      </c>
      <c r="B18" s="49" t="s">
        <v>189</v>
      </c>
      <c r="C18" s="89">
        <v>6101</v>
      </c>
      <c r="D18" s="89">
        <v>18102</v>
      </c>
      <c r="E18" s="89">
        <v>2229</v>
      </c>
      <c r="F18" s="89">
        <v>1254</v>
      </c>
      <c r="G18" s="89">
        <v>2069</v>
      </c>
      <c r="H18" s="89">
        <v>6378</v>
      </c>
    </row>
    <row r="19" spans="1:8" ht="14">
      <c r="A19" s="48">
        <v>14</v>
      </c>
      <c r="B19" s="49" t="s">
        <v>190</v>
      </c>
      <c r="C19" s="89">
        <v>2790</v>
      </c>
      <c r="D19" s="89">
        <v>7883</v>
      </c>
      <c r="E19" s="89">
        <v>1217</v>
      </c>
      <c r="F19" s="89">
        <v>300</v>
      </c>
      <c r="G19" s="89">
        <v>492</v>
      </c>
      <c r="H19" s="89">
        <v>2640</v>
      </c>
    </row>
    <row r="20" spans="1:8" ht="14">
      <c r="A20" s="48">
        <v>15</v>
      </c>
      <c r="B20" s="49" t="s">
        <v>61</v>
      </c>
      <c r="C20" s="89">
        <v>63910</v>
      </c>
      <c r="D20" s="89">
        <v>141319.64000000001</v>
      </c>
      <c r="E20" s="89">
        <v>36041</v>
      </c>
      <c r="F20" s="89">
        <v>14515.12</v>
      </c>
      <c r="G20" s="89">
        <v>31047</v>
      </c>
      <c r="H20" s="89">
        <v>75966.14</v>
      </c>
    </row>
    <row r="21" spans="1:8" ht="14">
      <c r="A21" s="48">
        <v>16</v>
      </c>
      <c r="B21" s="49" t="s">
        <v>67</v>
      </c>
      <c r="C21" s="89">
        <v>286542</v>
      </c>
      <c r="D21" s="89">
        <v>863254</v>
      </c>
      <c r="E21" s="89">
        <v>122354</v>
      </c>
      <c r="F21" s="89">
        <v>56873</v>
      </c>
      <c r="G21" s="89">
        <v>48590</v>
      </c>
      <c r="H21" s="89">
        <v>167656</v>
      </c>
    </row>
    <row r="22" spans="1:8" ht="14">
      <c r="A22" s="48">
        <v>17</v>
      </c>
      <c r="B22" s="49" t="s">
        <v>62</v>
      </c>
      <c r="C22" s="89">
        <v>9879</v>
      </c>
      <c r="D22" s="89">
        <v>29699</v>
      </c>
      <c r="E22" s="89">
        <v>4104</v>
      </c>
      <c r="F22" s="89">
        <v>1439</v>
      </c>
      <c r="G22" s="89">
        <v>6468</v>
      </c>
      <c r="H22" s="89">
        <v>19313</v>
      </c>
    </row>
    <row r="23" spans="1:8" ht="14">
      <c r="A23" s="48">
        <v>18</v>
      </c>
      <c r="B23" s="49" t="s">
        <v>191</v>
      </c>
      <c r="C23" s="89">
        <v>27935</v>
      </c>
      <c r="D23" s="89">
        <v>45844</v>
      </c>
      <c r="E23" s="89">
        <v>12227</v>
      </c>
      <c r="F23" s="89">
        <v>10838</v>
      </c>
      <c r="G23" s="89">
        <v>1067</v>
      </c>
      <c r="H23" s="89">
        <v>2469</v>
      </c>
    </row>
    <row r="24" spans="1:8" ht="14">
      <c r="A24" s="48">
        <v>19</v>
      </c>
      <c r="B24" s="49" t="s">
        <v>63</v>
      </c>
      <c r="C24" s="89">
        <v>38947</v>
      </c>
      <c r="D24" s="89">
        <v>87292</v>
      </c>
      <c r="E24" s="89">
        <v>8519</v>
      </c>
      <c r="F24" s="89">
        <v>5261</v>
      </c>
      <c r="G24" s="89">
        <v>7867</v>
      </c>
      <c r="H24" s="89">
        <v>1934</v>
      </c>
    </row>
    <row r="25" spans="1:8" ht="14">
      <c r="A25" s="48">
        <v>20</v>
      </c>
      <c r="B25" s="49" t="s">
        <v>64</v>
      </c>
      <c r="C25" s="89">
        <v>141</v>
      </c>
      <c r="D25" s="89">
        <v>2594</v>
      </c>
      <c r="E25" s="89">
        <v>24</v>
      </c>
      <c r="F25" s="89">
        <v>58</v>
      </c>
      <c r="G25" s="89">
        <v>23</v>
      </c>
      <c r="H25" s="89">
        <v>74</v>
      </c>
    </row>
    <row r="26" spans="1:8" ht="14">
      <c r="A26" s="48">
        <v>21</v>
      </c>
      <c r="B26" s="49" t="s">
        <v>47</v>
      </c>
      <c r="C26" s="89">
        <v>6158</v>
      </c>
      <c r="D26" s="89">
        <v>18077</v>
      </c>
      <c r="E26" s="89">
        <v>5856</v>
      </c>
      <c r="F26" s="89">
        <v>15940</v>
      </c>
      <c r="G26" s="89">
        <v>6158</v>
      </c>
      <c r="H26" s="89">
        <v>17961</v>
      </c>
    </row>
    <row r="27" spans="1:8" ht="14">
      <c r="A27" s="376"/>
      <c r="B27" s="152" t="s">
        <v>306</v>
      </c>
      <c r="C27" s="183">
        <f>SUM(C6:C26)</f>
        <v>839517</v>
      </c>
      <c r="D27" s="183">
        <f t="shared" ref="D27:H27" si="0">SUM(D6:D26)</f>
        <v>1899036.0899999999</v>
      </c>
      <c r="E27" s="183">
        <f t="shared" si="0"/>
        <v>353596</v>
      </c>
      <c r="F27" s="183">
        <f t="shared" si="0"/>
        <v>260654.97</v>
      </c>
      <c r="G27" s="183">
        <f t="shared" si="0"/>
        <v>163477</v>
      </c>
      <c r="H27" s="183">
        <f t="shared" si="0"/>
        <v>387702.4</v>
      </c>
    </row>
    <row r="28" spans="1:8" ht="14">
      <c r="A28" s="48">
        <v>22</v>
      </c>
      <c r="B28" s="49" t="s">
        <v>44</v>
      </c>
      <c r="C28" s="89">
        <v>126311</v>
      </c>
      <c r="D28" s="89">
        <v>38216.18</v>
      </c>
      <c r="E28" s="89">
        <v>0</v>
      </c>
      <c r="F28" s="89">
        <v>0</v>
      </c>
      <c r="G28" s="89">
        <v>31358</v>
      </c>
      <c r="H28" s="89">
        <v>14342.18</v>
      </c>
    </row>
    <row r="29" spans="1:8" ht="14">
      <c r="A29" s="48">
        <v>23</v>
      </c>
      <c r="B29" s="49" t="s">
        <v>192</v>
      </c>
      <c r="C29" s="89">
        <v>295394</v>
      </c>
      <c r="D29" s="89">
        <v>97495.08</v>
      </c>
      <c r="E29" s="89">
        <v>0</v>
      </c>
      <c r="F29" s="89">
        <v>0</v>
      </c>
      <c r="G29" s="89">
        <v>285954</v>
      </c>
      <c r="H29" s="89">
        <v>85177.49</v>
      </c>
    </row>
    <row r="30" spans="1:8" ht="14">
      <c r="A30" s="48">
        <v>24</v>
      </c>
      <c r="B30" s="49" t="s">
        <v>193</v>
      </c>
      <c r="C30" s="89">
        <v>28</v>
      </c>
      <c r="D30" s="89">
        <v>63.4</v>
      </c>
      <c r="E30" s="89">
        <v>11</v>
      </c>
      <c r="F30" s="89">
        <v>7.3</v>
      </c>
      <c r="G30" s="89">
        <v>23</v>
      </c>
      <c r="H30" s="89">
        <v>43.74</v>
      </c>
    </row>
    <row r="31" spans="1:8" ht="14">
      <c r="A31" s="48">
        <v>25</v>
      </c>
      <c r="B31" s="49" t="s">
        <v>48</v>
      </c>
      <c r="C31" s="89">
        <v>0</v>
      </c>
      <c r="D31" s="89">
        <v>0</v>
      </c>
      <c r="E31" s="89">
        <v>0</v>
      </c>
      <c r="F31" s="89">
        <v>0</v>
      </c>
      <c r="G31" s="89">
        <v>0</v>
      </c>
      <c r="H31" s="89">
        <v>0</v>
      </c>
    </row>
    <row r="32" spans="1:8" ht="14">
      <c r="A32" s="48">
        <v>26</v>
      </c>
      <c r="B32" s="49" t="s">
        <v>194</v>
      </c>
      <c r="C32" s="89">
        <v>39188</v>
      </c>
      <c r="D32" s="89">
        <v>9870</v>
      </c>
      <c r="E32" s="89">
        <v>0</v>
      </c>
      <c r="F32" s="89">
        <v>0</v>
      </c>
      <c r="G32" s="89">
        <v>31529</v>
      </c>
      <c r="H32" s="89">
        <v>9050</v>
      </c>
    </row>
    <row r="33" spans="1:8" ht="14">
      <c r="A33" s="48">
        <v>27</v>
      </c>
      <c r="B33" s="49" t="s">
        <v>195</v>
      </c>
      <c r="C33" s="89">
        <v>2</v>
      </c>
      <c r="D33" s="89">
        <v>19.2</v>
      </c>
      <c r="E33" s="89">
        <v>2</v>
      </c>
      <c r="F33" s="89">
        <v>2.86</v>
      </c>
      <c r="G33" s="89">
        <v>2</v>
      </c>
      <c r="H33" s="89">
        <v>10</v>
      </c>
    </row>
    <row r="34" spans="1:8" ht="14">
      <c r="A34" s="48">
        <v>28</v>
      </c>
      <c r="B34" s="49" t="s">
        <v>196</v>
      </c>
      <c r="C34" s="89">
        <v>1254</v>
      </c>
      <c r="D34" s="89">
        <v>2519</v>
      </c>
      <c r="E34" s="89">
        <v>0</v>
      </c>
      <c r="F34" s="89">
        <v>0</v>
      </c>
      <c r="G34" s="89">
        <v>438</v>
      </c>
      <c r="H34" s="89">
        <v>630</v>
      </c>
    </row>
    <row r="35" spans="1:8" ht="14">
      <c r="A35" s="48">
        <v>29</v>
      </c>
      <c r="B35" s="49" t="s">
        <v>68</v>
      </c>
      <c r="C35" s="89">
        <v>161892</v>
      </c>
      <c r="D35" s="89">
        <v>64462.47</v>
      </c>
      <c r="E35" s="89">
        <v>112032</v>
      </c>
      <c r="F35" s="89">
        <v>16171.43</v>
      </c>
      <c r="G35" s="89">
        <v>88842</v>
      </c>
      <c r="H35" s="89">
        <v>47736.480000000003</v>
      </c>
    </row>
    <row r="36" spans="1:8" ht="14">
      <c r="A36" s="48">
        <v>30</v>
      </c>
      <c r="B36" s="49" t="s">
        <v>69</v>
      </c>
      <c r="C36" s="89">
        <v>46843</v>
      </c>
      <c r="D36" s="89">
        <v>230209</v>
      </c>
      <c r="E36" s="89">
        <v>20715</v>
      </c>
      <c r="F36" s="89">
        <v>67423</v>
      </c>
      <c r="G36" s="89">
        <v>22914</v>
      </c>
      <c r="H36" s="89">
        <v>103431</v>
      </c>
    </row>
    <row r="37" spans="1:8" ht="14">
      <c r="A37" s="48">
        <v>31</v>
      </c>
      <c r="B37" s="49" t="s">
        <v>197</v>
      </c>
      <c r="C37" s="89">
        <v>124619</v>
      </c>
      <c r="D37" s="89">
        <v>22331.11</v>
      </c>
      <c r="E37" s="89">
        <v>124619</v>
      </c>
      <c r="F37" s="89">
        <v>22331.11</v>
      </c>
      <c r="G37" s="89">
        <v>83208</v>
      </c>
      <c r="H37" s="89">
        <v>21688.65</v>
      </c>
    </row>
    <row r="38" spans="1:8" ht="14">
      <c r="A38" s="48">
        <v>32</v>
      </c>
      <c r="B38" s="49" t="s">
        <v>198</v>
      </c>
      <c r="C38" s="89">
        <v>8144</v>
      </c>
      <c r="D38" s="89">
        <v>12785.8</v>
      </c>
      <c r="E38" s="89">
        <v>0</v>
      </c>
      <c r="F38" s="89">
        <v>0</v>
      </c>
      <c r="G38" s="89">
        <v>8144</v>
      </c>
      <c r="H38" s="89">
        <v>12785.8</v>
      </c>
    </row>
    <row r="39" spans="1:8" ht="14">
      <c r="A39" s="48">
        <v>33</v>
      </c>
      <c r="B39" s="49" t="s">
        <v>199</v>
      </c>
      <c r="C39" s="89">
        <v>64</v>
      </c>
      <c r="D39" s="89">
        <v>285</v>
      </c>
      <c r="E39" s="89">
        <v>15</v>
      </c>
      <c r="F39" s="89">
        <v>80</v>
      </c>
      <c r="G39" s="89">
        <v>7</v>
      </c>
      <c r="H39" s="89">
        <v>18</v>
      </c>
    </row>
    <row r="40" spans="1:8" ht="14">
      <c r="A40" s="48">
        <v>34</v>
      </c>
      <c r="B40" s="49" t="s">
        <v>200</v>
      </c>
      <c r="C40" s="89">
        <v>33</v>
      </c>
      <c r="D40" s="89">
        <v>377.26</v>
      </c>
      <c r="E40" s="89">
        <v>0</v>
      </c>
      <c r="F40" s="89">
        <v>0</v>
      </c>
      <c r="G40" s="89">
        <v>0</v>
      </c>
      <c r="H40" s="89">
        <v>0</v>
      </c>
    </row>
    <row r="41" spans="1:8" ht="14">
      <c r="A41" s="48">
        <v>35</v>
      </c>
      <c r="B41" s="49" t="s">
        <v>201</v>
      </c>
      <c r="C41" s="89">
        <v>0</v>
      </c>
      <c r="D41" s="89">
        <v>0</v>
      </c>
      <c r="E41" s="89">
        <v>0</v>
      </c>
      <c r="F41" s="89">
        <v>0</v>
      </c>
      <c r="G41" s="89">
        <v>0</v>
      </c>
      <c r="H41" s="89">
        <v>0</v>
      </c>
    </row>
    <row r="42" spans="1:8" ht="14">
      <c r="A42" s="48">
        <v>36</v>
      </c>
      <c r="B42" s="49" t="s">
        <v>70</v>
      </c>
      <c r="C42" s="89">
        <v>0</v>
      </c>
      <c r="D42" s="89">
        <v>0</v>
      </c>
      <c r="E42" s="89">
        <v>0</v>
      </c>
      <c r="F42" s="89">
        <v>0</v>
      </c>
      <c r="G42" s="89">
        <v>0</v>
      </c>
      <c r="H42" s="89">
        <v>0</v>
      </c>
    </row>
    <row r="43" spans="1:8" ht="14">
      <c r="A43" s="48">
        <v>37</v>
      </c>
      <c r="B43" s="49" t="s">
        <v>202</v>
      </c>
      <c r="C43" s="89">
        <v>39</v>
      </c>
      <c r="D43" s="89">
        <v>474</v>
      </c>
      <c r="E43" s="89">
        <v>20</v>
      </c>
      <c r="F43" s="89">
        <v>158</v>
      </c>
      <c r="G43" s="89">
        <v>0</v>
      </c>
      <c r="H43" s="89">
        <v>0</v>
      </c>
    </row>
    <row r="44" spans="1:8" ht="14">
      <c r="A44" s="48">
        <v>38</v>
      </c>
      <c r="B44" s="49" t="s">
        <v>203</v>
      </c>
      <c r="C44" s="89">
        <v>163946</v>
      </c>
      <c r="D44" s="89">
        <v>29305</v>
      </c>
      <c r="E44" s="89">
        <v>163734</v>
      </c>
      <c r="F44" s="89">
        <v>27593</v>
      </c>
      <c r="G44" s="89">
        <v>104866</v>
      </c>
      <c r="H44" s="89">
        <v>28527</v>
      </c>
    </row>
    <row r="45" spans="1:8" ht="14">
      <c r="A45" s="48">
        <v>39</v>
      </c>
      <c r="B45" s="49" t="s">
        <v>204</v>
      </c>
      <c r="C45" s="89">
        <v>0</v>
      </c>
      <c r="D45" s="89">
        <v>0</v>
      </c>
      <c r="E45" s="89">
        <v>0</v>
      </c>
      <c r="F45" s="89">
        <v>0</v>
      </c>
      <c r="G45" s="89">
        <v>0</v>
      </c>
      <c r="H45" s="89">
        <v>0</v>
      </c>
    </row>
    <row r="46" spans="1:8" ht="14">
      <c r="A46" s="48">
        <v>40</v>
      </c>
      <c r="B46" s="49" t="s">
        <v>74</v>
      </c>
      <c r="C46" s="89">
        <v>0</v>
      </c>
      <c r="D46" s="89">
        <v>0</v>
      </c>
      <c r="E46" s="89">
        <v>0</v>
      </c>
      <c r="F46" s="89">
        <v>0</v>
      </c>
      <c r="G46" s="89">
        <v>0</v>
      </c>
      <c r="H46" s="89">
        <v>0</v>
      </c>
    </row>
    <row r="47" spans="1:8" ht="14">
      <c r="A47" s="48">
        <v>41</v>
      </c>
      <c r="B47" s="49" t="s">
        <v>205</v>
      </c>
      <c r="C47" s="89">
        <v>0</v>
      </c>
      <c r="D47" s="89">
        <v>0</v>
      </c>
      <c r="E47" s="89">
        <v>0</v>
      </c>
      <c r="F47" s="89">
        <v>0</v>
      </c>
      <c r="G47" s="89">
        <v>0</v>
      </c>
      <c r="H47" s="89">
        <v>0</v>
      </c>
    </row>
    <row r="48" spans="1:8" ht="14">
      <c r="A48" s="48">
        <v>42</v>
      </c>
      <c r="B48" s="49" t="s">
        <v>73</v>
      </c>
      <c r="C48" s="89">
        <v>45306</v>
      </c>
      <c r="D48" s="89">
        <v>8818</v>
      </c>
      <c r="E48" s="89">
        <v>0</v>
      </c>
      <c r="F48" s="89">
        <v>0</v>
      </c>
      <c r="G48" s="89">
        <v>2349</v>
      </c>
      <c r="H48" s="89">
        <v>597</v>
      </c>
    </row>
    <row r="49" spans="1:8" ht="14">
      <c r="A49" s="376"/>
      <c r="B49" s="152" t="s">
        <v>297</v>
      </c>
      <c r="C49" s="183">
        <f>SUM(C28:C48)</f>
        <v>1013063</v>
      </c>
      <c r="D49" s="183">
        <f t="shared" ref="D49:H49" si="1">SUM(D28:D48)</f>
        <v>517230.5</v>
      </c>
      <c r="E49" s="183">
        <f t="shared" si="1"/>
        <v>421148</v>
      </c>
      <c r="F49" s="183">
        <f t="shared" si="1"/>
        <v>133766.70000000001</v>
      </c>
      <c r="G49" s="183">
        <f t="shared" si="1"/>
        <v>659634</v>
      </c>
      <c r="H49" s="183">
        <f t="shared" si="1"/>
        <v>324037.34000000003</v>
      </c>
    </row>
    <row r="50" spans="1:8" ht="14">
      <c r="A50" s="48">
        <v>43</v>
      </c>
      <c r="B50" s="49" t="s">
        <v>43</v>
      </c>
      <c r="C50" s="89">
        <v>128232</v>
      </c>
      <c r="D50" s="89">
        <v>93443.82</v>
      </c>
      <c r="E50" s="89">
        <v>126535</v>
      </c>
      <c r="F50" s="89">
        <v>87565.34</v>
      </c>
      <c r="G50" s="89">
        <v>7618</v>
      </c>
      <c r="H50" s="89">
        <v>11290.42</v>
      </c>
    </row>
    <row r="51" spans="1:8" ht="14">
      <c r="A51" s="48">
        <v>44</v>
      </c>
      <c r="B51" s="49" t="s">
        <v>206</v>
      </c>
      <c r="C51" s="89">
        <v>35316</v>
      </c>
      <c r="D51" s="89">
        <v>17009</v>
      </c>
      <c r="E51" s="89">
        <v>6161</v>
      </c>
      <c r="F51" s="89">
        <v>3804</v>
      </c>
      <c r="G51" s="89">
        <v>5042</v>
      </c>
      <c r="H51" s="89">
        <v>8534</v>
      </c>
    </row>
    <row r="52" spans="1:8" ht="14">
      <c r="A52" s="48">
        <v>45</v>
      </c>
      <c r="B52" s="49" t="s">
        <v>49</v>
      </c>
      <c r="C52" s="89">
        <v>62612</v>
      </c>
      <c r="D52" s="89">
        <v>71018.67</v>
      </c>
      <c r="E52" s="89">
        <v>41815</v>
      </c>
      <c r="F52" s="89">
        <v>19574.759999999998</v>
      </c>
      <c r="G52" s="89">
        <v>18189</v>
      </c>
      <c r="H52" s="89">
        <v>25418.01</v>
      </c>
    </row>
    <row r="53" spans="1:8" ht="14">
      <c r="A53" s="376"/>
      <c r="B53" s="152" t="s">
        <v>307</v>
      </c>
      <c r="C53" s="183">
        <f>SUM(C50:C52)</f>
        <v>226160</v>
      </c>
      <c r="D53" s="183">
        <f t="shared" ref="D53:H53" si="2">SUM(D50:D52)</f>
        <v>181471.49</v>
      </c>
      <c r="E53" s="183">
        <f t="shared" si="2"/>
        <v>174511</v>
      </c>
      <c r="F53" s="183">
        <f t="shared" si="2"/>
        <v>110944.09999999999</v>
      </c>
      <c r="G53" s="183">
        <f t="shared" si="2"/>
        <v>30849</v>
      </c>
      <c r="H53" s="183">
        <f t="shared" si="2"/>
        <v>45242.429999999993</v>
      </c>
    </row>
    <row r="54" spans="1:8" ht="14">
      <c r="A54" s="48">
        <v>46</v>
      </c>
      <c r="B54" s="49" t="s">
        <v>298</v>
      </c>
      <c r="C54" s="89">
        <v>0</v>
      </c>
      <c r="D54" s="89">
        <v>0</v>
      </c>
      <c r="E54" s="89">
        <v>0</v>
      </c>
      <c r="F54" s="89">
        <v>0</v>
      </c>
      <c r="G54" s="89">
        <v>0</v>
      </c>
      <c r="H54" s="89">
        <v>0</v>
      </c>
    </row>
    <row r="55" spans="1:8" ht="14">
      <c r="A55" s="48">
        <v>47</v>
      </c>
      <c r="B55" s="49" t="s">
        <v>231</v>
      </c>
      <c r="C55" s="89">
        <v>0</v>
      </c>
      <c r="D55" s="89">
        <v>0</v>
      </c>
      <c r="E55" s="89">
        <v>0</v>
      </c>
      <c r="F55" s="89">
        <v>0</v>
      </c>
      <c r="G55" s="89">
        <v>0</v>
      </c>
      <c r="H55" s="89">
        <v>0</v>
      </c>
    </row>
    <row r="56" spans="1:8" ht="14">
      <c r="A56" s="48">
        <v>48</v>
      </c>
      <c r="B56" s="49" t="s">
        <v>299</v>
      </c>
      <c r="C56" s="89">
        <v>0</v>
      </c>
      <c r="D56" s="89">
        <v>0</v>
      </c>
      <c r="E56" s="89">
        <v>0</v>
      </c>
      <c r="F56" s="89">
        <v>0</v>
      </c>
      <c r="G56" s="89">
        <v>0</v>
      </c>
      <c r="H56" s="89">
        <v>0</v>
      </c>
    </row>
    <row r="57" spans="1:8" ht="14">
      <c r="A57" s="48">
        <v>49</v>
      </c>
      <c r="B57" s="49" t="s">
        <v>305</v>
      </c>
      <c r="C57" s="89">
        <v>0</v>
      </c>
      <c r="D57" s="89">
        <v>0</v>
      </c>
      <c r="E57" s="89">
        <v>0</v>
      </c>
      <c r="F57" s="89">
        <v>0</v>
      </c>
      <c r="G57" s="89">
        <v>0</v>
      </c>
      <c r="H57" s="89">
        <v>0</v>
      </c>
    </row>
    <row r="58" spans="1:8" ht="14">
      <c r="A58" s="376"/>
      <c r="B58" s="152" t="s">
        <v>300</v>
      </c>
      <c r="C58" s="183">
        <f>SUM(C54:C57)</f>
        <v>0</v>
      </c>
      <c r="D58" s="183">
        <f t="shared" ref="D58:H58" si="3">SUM(D54:D57)</f>
        <v>0</v>
      </c>
      <c r="E58" s="183">
        <f t="shared" si="3"/>
        <v>0</v>
      </c>
      <c r="F58" s="183">
        <f t="shared" si="3"/>
        <v>0</v>
      </c>
      <c r="G58" s="183">
        <f t="shared" si="3"/>
        <v>0</v>
      </c>
      <c r="H58" s="183">
        <f t="shared" si="3"/>
        <v>0</v>
      </c>
    </row>
    <row r="59" spans="1:8" ht="14">
      <c r="A59" s="376"/>
      <c r="B59" s="152" t="s">
        <v>232</v>
      </c>
      <c r="C59" s="183">
        <f>C58+C53+C49+C27</f>
        <v>2078740</v>
      </c>
      <c r="D59" s="183">
        <f t="shared" ref="D59:H59" si="4">D58+D53+D49+D27</f>
        <v>2597738.08</v>
      </c>
      <c r="E59" s="183">
        <f t="shared" si="4"/>
        <v>949255</v>
      </c>
      <c r="F59" s="183">
        <f t="shared" si="4"/>
        <v>505365.77</v>
      </c>
      <c r="G59" s="183">
        <f t="shared" si="4"/>
        <v>853960</v>
      </c>
      <c r="H59" s="183">
        <f t="shared" si="4"/>
        <v>756982.17</v>
      </c>
    </row>
    <row r="61" spans="1:8">
      <c r="D61" s="3" t="s">
        <v>1238</v>
      </c>
    </row>
    <row r="62" spans="1:8">
      <c r="C62" s="100"/>
      <c r="D62" s="100"/>
      <c r="E62" s="100"/>
      <c r="F62" s="100"/>
      <c r="G62" s="100"/>
      <c r="H62" s="100"/>
    </row>
  </sheetData>
  <mergeCells count="7">
    <mergeCell ref="A1:H1"/>
    <mergeCell ref="B3:D3"/>
    <mergeCell ref="A4:A5"/>
    <mergeCell ref="B4:B5"/>
    <mergeCell ref="C4:D4"/>
    <mergeCell ref="G4:H4"/>
    <mergeCell ref="E4:F4"/>
  </mergeCells>
  <conditionalFormatting sqref="I1:N1048576">
    <cfRule type="cellIs" dxfId="1" priority="2" operator="greaterThan">
      <formula>100</formula>
    </cfRule>
  </conditionalFormatting>
  <conditionalFormatting sqref="I6:J59">
    <cfRule type="cellIs" dxfId="0" priority="1" operator="greaterThan">
      <formula>100</formula>
    </cfRule>
  </conditionalFormatting>
  <pageMargins left="1.45" right="0.7" top="0.75" bottom="0.75" header="0.3" footer="0.3"/>
  <pageSetup paperSize="9" scale="80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"/>
  <sheetViews>
    <sheetView zoomScaleNormal="100" workbookViewId="0">
      <pane xSplit="2" ySplit="5" topLeftCell="C6" activePane="bottomRight" state="frozen"/>
      <selection pane="topRight" activeCell="C1" sqref="C1"/>
      <selection pane="bottomLeft" activeCell="A4" sqref="A4"/>
      <selection pane="bottomRight" activeCell="P17" sqref="P17"/>
    </sheetView>
  </sheetViews>
  <sheetFormatPr baseColWidth="10" defaultColWidth="9.19921875" defaultRowHeight="14"/>
  <cols>
    <col min="1" max="1" width="3.59765625" style="140" bestFit="1" customWidth="1"/>
    <col min="2" max="2" width="20.796875" style="139" customWidth="1"/>
    <col min="3" max="3" width="14.796875" style="139" bestFit="1" customWidth="1"/>
    <col min="4" max="4" width="12" style="139" bestFit="1" customWidth="1"/>
    <col min="5" max="5" width="10.3984375" style="141" bestFit="1" customWidth="1"/>
    <col min="6" max="6" width="14.19921875" style="139" bestFit="1" customWidth="1"/>
    <col min="7" max="7" width="13.3984375" style="139" bestFit="1" customWidth="1"/>
    <col min="8" max="8" width="12.796875" style="141" bestFit="1" customWidth="1"/>
    <col min="9" max="9" width="12" style="139" bestFit="1" customWidth="1"/>
    <col min="10" max="10" width="8.3984375" style="141" bestFit="1" customWidth="1"/>
    <col min="11" max="11" width="12.59765625" style="139" customWidth="1"/>
    <col min="12" max="12" width="8.19921875" style="141" bestFit="1" customWidth="1"/>
    <col min="13" max="13" width="10.59765625" style="139" bestFit="1" customWidth="1"/>
    <col min="14" max="14" width="12" style="139" bestFit="1" customWidth="1"/>
    <col min="15" max="15" width="7.796875" style="141" bestFit="1" customWidth="1"/>
    <col min="16" max="16384" width="9.19921875" style="139"/>
  </cols>
  <sheetData>
    <row r="1" spans="1:15" ht="18">
      <c r="A1" s="552" t="s">
        <v>302</v>
      </c>
      <c r="B1" s="552"/>
      <c r="C1" s="552"/>
      <c r="D1" s="552"/>
      <c r="E1" s="552"/>
      <c r="F1" s="552"/>
      <c r="G1" s="552"/>
      <c r="H1" s="552"/>
      <c r="I1" s="552"/>
      <c r="J1" s="552"/>
      <c r="K1" s="552"/>
      <c r="L1" s="552"/>
      <c r="M1" s="552"/>
      <c r="N1" s="552"/>
      <c r="O1" s="552"/>
    </row>
    <row r="2" spans="1:15">
      <c r="A2" s="431" t="s">
        <v>296</v>
      </c>
      <c r="B2" s="431"/>
      <c r="C2" s="431"/>
      <c r="D2" s="431"/>
      <c r="E2" s="431"/>
      <c r="F2" s="431"/>
      <c r="G2" s="431"/>
      <c r="H2" s="431"/>
      <c r="I2" s="431"/>
      <c r="J2" s="431"/>
      <c r="K2" s="431"/>
      <c r="L2" s="431"/>
      <c r="M2" s="431"/>
      <c r="N2" s="431"/>
      <c r="O2" s="431"/>
    </row>
    <row r="3" spans="1:15">
      <c r="L3" s="551" t="s">
        <v>108</v>
      </c>
      <c r="M3" s="551"/>
      <c r="N3" s="551"/>
      <c r="O3" s="551"/>
    </row>
    <row r="5" spans="1:15" s="142" customFormat="1" ht="70">
      <c r="A5" s="137" t="s">
        <v>113</v>
      </c>
      <c r="B5" s="137" t="s">
        <v>280</v>
      </c>
      <c r="C5" s="137" t="s">
        <v>283</v>
      </c>
      <c r="D5" s="137" t="s">
        <v>284</v>
      </c>
      <c r="E5" s="136" t="s">
        <v>285</v>
      </c>
      <c r="F5" s="137" t="s">
        <v>286</v>
      </c>
      <c r="G5" s="137" t="s">
        <v>287</v>
      </c>
      <c r="H5" s="136" t="s">
        <v>288</v>
      </c>
      <c r="I5" s="137" t="s">
        <v>289</v>
      </c>
      <c r="J5" s="136" t="s">
        <v>290</v>
      </c>
      <c r="K5" s="137" t="s">
        <v>291</v>
      </c>
      <c r="L5" s="136" t="s">
        <v>292</v>
      </c>
      <c r="M5" s="137" t="s">
        <v>295</v>
      </c>
      <c r="N5" s="137" t="s">
        <v>293</v>
      </c>
      <c r="O5" s="136" t="s">
        <v>294</v>
      </c>
    </row>
    <row r="6" spans="1:15">
      <c r="A6" s="48"/>
      <c r="B6" s="49"/>
      <c r="C6" s="49"/>
      <c r="D6" s="49"/>
      <c r="E6" s="63"/>
      <c r="F6" s="49"/>
      <c r="G6" s="49"/>
      <c r="H6" s="63"/>
      <c r="I6" s="49"/>
      <c r="J6" s="63"/>
      <c r="K6" s="49"/>
      <c r="L6" s="63"/>
      <c r="M6" s="62"/>
      <c r="N6" s="49"/>
      <c r="O6" s="63"/>
    </row>
  </sheetData>
  <sortState ref="B35:O56">
    <sortCondition ref="B35:B56"/>
  </sortState>
  <mergeCells count="3">
    <mergeCell ref="A2:O2"/>
    <mergeCell ref="L3:O3"/>
    <mergeCell ref="A1:O1"/>
  </mergeCells>
  <pageMargins left="0.3" right="0.2" top="1" bottom="0.25" header="0.3" footer="0.3"/>
  <pageSetup paperSize="9" scale="6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2" tint="-0.499984740745262"/>
  </sheetPr>
  <dimension ref="A1:Q71"/>
  <sheetViews>
    <sheetView zoomScaleNormal="100" workbookViewId="0">
      <pane xSplit="2" ySplit="5" topLeftCell="C33" activePane="bottomRight" state="frozen"/>
      <selection pane="topRight" activeCell="C1" sqref="C1"/>
      <selection pane="bottomLeft" activeCell="A6" sqref="A6"/>
      <selection pane="bottomRight" activeCell="Q46" sqref="Q46"/>
    </sheetView>
  </sheetViews>
  <sheetFormatPr baseColWidth="10" defaultColWidth="9.19921875" defaultRowHeight="18"/>
  <cols>
    <col min="1" max="1" width="4.796875" style="41" customWidth="1"/>
    <col min="2" max="2" width="23.19921875" style="77" customWidth="1"/>
    <col min="3" max="3" width="12.3984375" style="42" customWidth="1"/>
    <col min="4" max="4" width="12" style="42" customWidth="1"/>
    <col min="5" max="5" width="11.3984375" style="42" customWidth="1"/>
    <col min="6" max="6" width="11.796875" style="102" customWidth="1"/>
    <col min="7" max="7" width="11.19921875" style="102" customWidth="1"/>
    <col min="8" max="8" width="11.796875" style="77" customWidth="1"/>
    <col min="9" max="9" width="11.19921875" style="77" customWidth="1"/>
    <col min="10" max="10" width="11.796875" style="77" customWidth="1"/>
    <col min="11" max="11" width="13.796875" style="46" hidden="1" customWidth="1"/>
    <col min="12" max="13" width="10.19921875" style="46" hidden="1" customWidth="1"/>
    <col min="14" max="14" width="9.19921875" style="105" hidden="1" customWidth="1"/>
    <col min="15" max="15" width="12.19921875" style="46" customWidth="1"/>
    <col min="16" max="16" width="9.19921875" style="46"/>
    <col min="17" max="16384" width="9.19921875" style="77"/>
  </cols>
  <sheetData>
    <row r="1" spans="1:16" ht="12.75" customHeight="1">
      <c r="A1" s="406" t="s">
        <v>705</v>
      </c>
      <c r="B1" s="406"/>
      <c r="C1" s="406"/>
      <c r="D1" s="406"/>
      <c r="E1" s="406"/>
      <c r="F1" s="406"/>
      <c r="G1" s="406"/>
      <c r="H1" s="406"/>
      <c r="I1" s="406"/>
      <c r="J1" s="406"/>
      <c r="K1" s="105"/>
      <c r="O1" s="77"/>
      <c r="P1" s="77"/>
    </row>
    <row r="2" spans="1:16">
      <c r="A2" s="408" t="s">
        <v>208</v>
      </c>
      <c r="B2" s="408"/>
      <c r="C2" s="408"/>
      <c r="D2" s="408"/>
      <c r="E2" s="408"/>
      <c r="F2" s="408"/>
      <c r="G2" s="408"/>
      <c r="H2" s="408"/>
      <c r="I2" s="408"/>
      <c r="J2" s="408"/>
      <c r="O2" s="77"/>
      <c r="P2" s="77"/>
    </row>
    <row r="3" spans="1:16" ht="14.25" customHeight="1">
      <c r="A3" s="36"/>
      <c r="B3" s="55" t="s">
        <v>12</v>
      </c>
      <c r="C3" s="40"/>
      <c r="E3" s="40"/>
      <c r="H3" s="407" t="s">
        <v>186</v>
      </c>
      <c r="I3" s="407"/>
      <c r="J3" s="407"/>
      <c r="O3" s="77"/>
      <c r="P3" s="77"/>
    </row>
    <row r="4" spans="1:16">
      <c r="A4" s="409" t="s">
        <v>207</v>
      </c>
      <c r="B4" s="409" t="s">
        <v>3</v>
      </c>
      <c r="C4" s="410" t="s">
        <v>14</v>
      </c>
      <c r="D4" s="410"/>
      <c r="E4" s="411" t="s">
        <v>9</v>
      </c>
      <c r="F4" s="412"/>
      <c r="G4" s="413"/>
      <c r="H4" s="409" t="s">
        <v>10</v>
      </c>
      <c r="I4" s="409"/>
      <c r="J4" s="409"/>
      <c r="K4" s="405" t="s">
        <v>279</v>
      </c>
      <c r="L4" s="405"/>
      <c r="M4" s="405"/>
      <c r="N4" s="405"/>
      <c r="O4" s="77"/>
      <c r="P4" s="77"/>
    </row>
    <row r="5" spans="1:16" ht="55" customHeight="1">
      <c r="A5" s="409"/>
      <c r="B5" s="409"/>
      <c r="C5" s="245" t="s">
        <v>608</v>
      </c>
      <c r="D5" s="245" t="s">
        <v>704</v>
      </c>
      <c r="E5" s="245" t="s">
        <v>608</v>
      </c>
      <c r="F5" s="312" t="s">
        <v>704</v>
      </c>
      <c r="G5" s="245" t="s">
        <v>607</v>
      </c>
      <c r="H5" s="245" t="s">
        <v>608</v>
      </c>
      <c r="I5" s="312" t="s">
        <v>704</v>
      </c>
      <c r="J5" s="245" t="s">
        <v>609</v>
      </c>
      <c r="K5" s="108" t="s">
        <v>233</v>
      </c>
      <c r="L5" s="108" t="s">
        <v>213</v>
      </c>
      <c r="M5" s="244" t="s">
        <v>234</v>
      </c>
      <c r="N5" s="103" t="s">
        <v>213</v>
      </c>
      <c r="O5" s="77"/>
      <c r="P5" s="77"/>
    </row>
    <row r="6" spans="1:16" s="46" customFormat="1" ht="15" customHeight="1">
      <c r="A6" s="51">
        <v>1</v>
      </c>
      <c r="B6" s="52" t="s">
        <v>52</v>
      </c>
      <c r="C6" s="62">
        <v>1237329</v>
      </c>
      <c r="D6" s="62">
        <v>1399424</v>
      </c>
      <c r="E6" s="62">
        <v>809245</v>
      </c>
      <c r="F6" s="62">
        <v>809485</v>
      </c>
      <c r="G6" s="62">
        <v>117191</v>
      </c>
      <c r="H6" s="54">
        <f t="shared" ref="H6:H59" si="0">E6*100/C6</f>
        <v>65.402572799958619</v>
      </c>
      <c r="I6" s="54">
        <f>F6*100/D6</f>
        <v>57.844155881276869</v>
      </c>
      <c r="J6" s="54">
        <f>(F6+G6)*100/D6</f>
        <v>66.218386993505902</v>
      </c>
      <c r="K6" s="104">
        <f>'CD Ratio_2'!C6+'CD Ratio_2'!D6+'CD Ratio_2'!E6</f>
        <v>1399424</v>
      </c>
      <c r="L6" s="104">
        <f t="shared" ref="L6:L37" si="1">D6-K6</f>
        <v>0</v>
      </c>
      <c r="M6" s="104">
        <f>'CD Ratio_2'!F6+'CD Ratio_2'!G6+'CD Ratio_2'!H6</f>
        <v>809485</v>
      </c>
      <c r="N6" s="104">
        <f t="shared" ref="N6:N37" si="2">F6-M6</f>
        <v>0</v>
      </c>
    </row>
    <row r="7" spans="1:16" s="46" customFormat="1" ht="15" customHeight="1">
      <c r="A7" s="244">
        <v>2</v>
      </c>
      <c r="B7" s="153" t="s">
        <v>53</v>
      </c>
      <c r="C7" s="103">
        <v>137432</v>
      </c>
      <c r="D7" s="103">
        <v>131049</v>
      </c>
      <c r="E7" s="104">
        <v>95962</v>
      </c>
      <c r="F7" s="104">
        <v>92127</v>
      </c>
      <c r="G7" s="104">
        <v>0</v>
      </c>
      <c r="H7" s="54">
        <f t="shared" si="0"/>
        <v>69.825077129052914</v>
      </c>
      <c r="I7" s="54">
        <f t="shared" ref="I7:I59" si="3">F7*100/D7</f>
        <v>70.299658906210652</v>
      </c>
      <c r="J7" s="54">
        <f t="shared" ref="J7:J59" si="4">(F7+G7)*100/D7</f>
        <v>70.299658906210652</v>
      </c>
      <c r="K7" s="104">
        <f>'CD Ratio_2'!C7+'CD Ratio_2'!D7+'CD Ratio_2'!E7</f>
        <v>131049</v>
      </c>
      <c r="L7" s="104">
        <f t="shared" si="1"/>
        <v>0</v>
      </c>
      <c r="M7" s="104">
        <f>'CD Ratio_2'!F7+'CD Ratio_2'!G7+'CD Ratio_2'!H7</f>
        <v>92127</v>
      </c>
      <c r="N7" s="104">
        <f t="shared" si="2"/>
        <v>0</v>
      </c>
    </row>
    <row r="8" spans="1:16" s="46" customFormat="1" ht="15" customHeight="1">
      <c r="A8" s="51">
        <v>3</v>
      </c>
      <c r="B8" s="153" t="s">
        <v>54</v>
      </c>
      <c r="C8" s="103">
        <v>1099278</v>
      </c>
      <c r="D8" s="103">
        <v>1124963</v>
      </c>
      <c r="E8" s="104">
        <v>948094.8</v>
      </c>
      <c r="F8" s="104">
        <v>1004858</v>
      </c>
      <c r="G8" s="104">
        <v>0</v>
      </c>
      <c r="H8" s="54">
        <f t="shared" si="0"/>
        <v>86.247045788235553</v>
      </c>
      <c r="I8" s="54">
        <f t="shared" si="3"/>
        <v>89.323648866673835</v>
      </c>
      <c r="J8" s="54">
        <f t="shared" si="4"/>
        <v>89.323648866673835</v>
      </c>
      <c r="K8" s="104">
        <f>'CD Ratio_2'!C8+'CD Ratio_2'!D8+'CD Ratio_2'!E8</f>
        <v>1124963</v>
      </c>
      <c r="L8" s="104">
        <f t="shared" si="1"/>
        <v>0</v>
      </c>
      <c r="M8" s="104">
        <f>'CD Ratio_2'!F8+'CD Ratio_2'!G8+'CD Ratio_2'!H8</f>
        <v>1004858</v>
      </c>
      <c r="N8" s="104">
        <f t="shared" si="2"/>
        <v>0</v>
      </c>
    </row>
    <row r="9" spans="1:16" s="46" customFormat="1" ht="15" customHeight="1">
      <c r="A9" s="244">
        <v>4</v>
      </c>
      <c r="B9" s="153" t="s">
        <v>55</v>
      </c>
      <c r="C9" s="103">
        <v>2649785</v>
      </c>
      <c r="D9" s="103">
        <v>2643267</v>
      </c>
      <c r="E9" s="104">
        <v>1985849</v>
      </c>
      <c r="F9" s="104">
        <v>1987819</v>
      </c>
      <c r="G9" s="104">
        <v>0</v>
      </c>
      <c r="H9" s="54">
        <f t="shared" si="0"/>
        <v>74.943778457497501</v>
      </c>
      <c r="I9" s="54">
        <f t="shared" si="3"/>
        <v>75.203110393312514</v>
      </c>
      <c r="J9" s="54">
        <f t="shared" si="4"/>
        <v>75.203110393312514</v>
      </c>
      <c r="K9" s="104">
        <f>'CD Ratio_2'!C9+'CD Ratio_2'!D9+'CD Ratio_2'!E9</f>
        <v>2643267</v>
      </c>
      <c r="L9" s="104">
        <f t="shared" si="1"/>
        <v>0</v>
      </c>
      <c r="M9" s="104">
        <f>'CD Ratio_2'!F9+'CD Ratio_2'!G9+'CD Ratio_2'!H9</f>
        <v>1987819</v>
      </c>
      <c r="N9" s="104">
        <f t="shared" si="2"/>
        <v>0</v>
      </c>
    </row>
    <row r="10" spans="1:16" s="46" customFormat="1" ht="15" customHeight="1">
      <c r="A10" s="51">
        <v>5</v>
      </c>
      <c r="B10" s="153" t="s">
        <v>56</v>
      </c>
      <c r="C10" s="103">
        <v>565250</v>
      </c>
      <c r="D10" s="103">
        <v>582561</v>
      </c>
      <c r="E10" s="104">
        <v>321717</v>
      </c>
      <c r="F10" s="104">
        <v>327064</v>
      </c>
      <c r="G10" s="104">
        <v>0</v>
      </c>
      <c r="H10" s="54">
        <f t="shared" si="0"/>
        <v>56.915877930119414</v>
      </c>
      <c r="I10" s="54">
        <f t="shared" si="3"/>
        <v>56.142446885390541</v>
      </c>
      <c r="J10" s="54">
        <f t="shared" si="4"/>
        <v>56.142446885390541</v>
      </c>
      <c r="K10" s="104">
        <f>'CD Ratio_2'!C10+'CD Ratio_2'!D10+'CD Ratio_2'!E10</f>
        <v>582561</v>
      </c>
      <c r="L10" s="104">
        <f t="shared" si="1"/>
        <v>0</v>
      </c>
      <c r="M10" s="104">
        <f>'CD Ratio_2'!F10+'CD Ratio_2'!G10+'CD Ratio_2'!H10</f>
        <v>327064</v>
      </c>
      <c r="N10" s="104">
        <f t="shared" si="2"/>
        <v>0</v>
      </c>
    </row>
    <row r="11" spans="1:16" s="46" customFormat="1" ht="15" customHeight="1">
      <c r="A11" s="244">
        <v>6</v>
      </c>
      <c r="B11" s="153" t="s">
        <v>57</v>
      </c>
      <c r="C11" s="103">
        <v>719252.05</v>
      </c>
      <c r="D11" s="103">
        <v>747742.1</v>
      </c>
      <c r="E11" s="104">
        <v>492107.78</v>
      </c>
      <c r="F11" s="104">
        <v>485898.6</v>
      </c>
      <c r="G11" s="104">
        <v>0</v>
      </c>
      <c r="H11" s="54">
        <f t="shared" si="0"/>
        <v>68.419378158185296</v>
      </c>
      <c r="I11" s="54">
        <f t="shared" si="3"/>
        <v>64.982110810665873</v>
      </c>
      <c r="J11" s="54">
        <f t="shared" si="4"/>
        <v>64.982110810665873</v>
      </c>
      <c r="K11" s="104">
        <f>'CD Ratio_2'!C11+'CD Ratio_2'!D11+'CD Ratio_2'!E11</f>
        <v>747742.01</v>
      </c>
      <c r="L11" s="104">
        <f t="shared" si="1"/>
        <v>8.999999996740371E-2</v>
      </c>
      <c r="M11" s="104">
        <f>'CD Ratio_2'!F11+'CD Ratio_2'!G11+'CD Ratio_2'!H11</f>
        <v>485898.5</v>
      </c>
      <c r="N11" s="104">
        <f t="shared" si="2"/>
        <v>9.9999999976716936E-2</v>
      </c>
    </row>
    <row r="12" spans="1:16" s="46" customFormat="1" ht="15" customHeight="1">
      <c r="A12" s="51">
        <v>7</v>
      </c>
      <c r="B12" s="153" t="s">
        <v>58</v>
      </c>
      <c r="C12" s="103">
        <v>2817997</v>
      </c>
      <c r="D12" s="103">
        <v>2884341</v>
      </c>
      <c r="E12" s="104">
        <v>1364514</v>
      </c>
      <c r="F12" s="104">
        <v>1377057</v>
      </c>
      <c r="G12" s="104">
        <v>0</v>
      </c>
      <c r="H12" s="54">
        <f t="shared" si="0"/>
        <v>48.421414217261407</v>
      </c>
      <c r="I12" s="54">
        <f t="shared" si="3"/>
        <v>47.742517268242558</v>
      </c>
      <c r="J12" s="54">
        <f t="shared" si="4"/>
        <v>47.742517268242558</v>
      </c>
      <c r="K12" s="104">
        <f>'CD Ratio_2'!C12+'CD Ratio_2'!D12+'CD Ratio_2'!E12</f>
        <v>2884341</v>
      </c>
      <c r="L12" s="104">
        <f t="shared" si="1"/>
        <v>0</v>
      </c>
      <c r="M12" s="104">
        <f>'CD Ratio_2'!F12+'CD Ratio_2'!G12+'CD Ratio_2'!H12</f>
        <v>1377057</v>
      </c>
      <c r="N12" s="104">
        <f t="shared" si="2"/>
        <v>0</v>
      </c>
    </row>
    <row r="13" spans="1:16" s="46" customFormat="1" ht="15" customHeight="1">
      <c r="A13" s="244">
        <v>8</v>
      </c>
      <c r="B13" s="153" t="s">
        <v>45</v>
      </c>
      <c r="C13" s="103">
        <v>172351</v>
      </c>
      <c r="D13" s="103">
        <v>181411</v>
      </c>
      <c r="E13" s="104">
        <v>326183</v>
      </c>
      <c r="F13" s="104">
        <v>133039</v>
      </c>
      <c r="G13" s="104">
        <v>0</v>
      </c>
      <c r="H13" s="54">
        <f t="shared" si="0"/>
        <v>189.25506669529042</v>
      </c>
      <c r="I13" s="54">
        <f t="shared" si="3"/>
        <v>73.335685267155796</v>
      </c>
      <c r="J13" s="54">
        <f t="shared" si="4"/>
        <v>73.335685267155796</v>
      </c>
      <c r="K13" s="104">
        <f>'CD Ratio_2'!C13+'CD Ratio_2'!D13+'CD Ratio_2'!E13</f>
        <v>181411</v>
      </c>
      <c r="L13" s="104">
        <f t="shared" si="1"/>
        <v>0</v>
      </c>
      <c r="M13" s="104">
        <f>'CD Ratio_2'!F13+'CD Ratio_2'!G13+'CD Ratio_2'!H13</f>
        <v>133039</v>
      </c>
      <c r="N13" s="104">
        <f t="shared" si="2"/>
        <v>0</v>
      </c>
    </row>
    <row r="14" spans="1:16" s="46" customFormat="1" ht="15" customHeight="1">
      <c r="A14" s="51">
        <v>9</v>
      </c>
      <c r="B14" s="153" t="s">
        <v>46</v>
      </c>
      <c r="C14" s="103">
        <v>283226.25</v>
      </c>
      <c r="D14" s="103">
        <v>283804.48</v>
      </c>
      <c r="E14" s="104">
        <v>168356.04</v>
      </c>
      <c r="F14" s="104">
        <v>171385.04</v>
      </c>
      <c r="G14" s="104">
        <v>0</v>
      </c>
      <c r="H14" s="54">
        <f t="shared" si="0"/>
        <v>59.442244495346038</v>
      </c>
      <c r="I14" s="54">
        <f t="shared" si="3"/>
        <v>60.388419520368394</v>
      </c>
      <c r="J14" s="54">
        <f t="shared" si="4"/>
        <v>60.388419520368394</v>
      </c>
      <c r="K14" s="104">
        <f>'CD Ratio_2'!C14+'CD Ratio_2'!D14+'CD Ratio_2'!E14</f>
        <v>283804.48</v>
      </c>
      <c r="L14" s="104">
        <f t="shared" si="1"/>
        <v>0</v>
      </c>
      <c r="M14" s="104">
        <f>'CD Ratio_2'!F14+'CD Ratio_2'!G14+'CD Ratio_2'!H14</f>
        <v>171385.03999999998</v>
      </c>
      <c r="N14" s="104">
        <f t="shared" si="2"/>
        <v>0</v>
      </c>
    </row>
    <row r="15" spans="1:16" s="46" customFormat="1" ht="15" customHeight="1">
      <c r="A15" s="244">
        <v>10</v>
      </c>
      <c r="B15" s="153" t="s">
        <v>78</v>
      </c>
      <c r="C15" s="103">
        <v>697070</v>
      </c>
      <c r="D15" s="103">
        <v>780530</v>
      </c>
      <c r="E15" s="104">
        <v>438786</v>
      </c>
      <c r="F15" s="104">
        <v>463606</v>
      </c>
      <c r="G15" s="104">
        <v>0</v>
      </c>
      <c r="H15" s="54">
        <f t="shared" si="0"/>
        <v>62.947193251753767</v>
      </c>
      <c r="I15" s="54">
        <f t="shared" si="3"/>
        <v>59.396307637118369</v>
      </c>
      <c r="J15" s="54">
        <f t="shared" si="4"/>
        <v>59.396307637118369</v>
      </c>
      <c r="K15" s="104">
        <f>'CD Ratio_2'!C15+'CD Ratio_2'!D15+'CD Ratio_2'!E15</f>
        <v>780530</v>
      </c>
      <c r="L15" s="104">
        <f t="shared" si="1"/>
        <v>0</v>
      </c>
      <c r="M15" s="104">
        <f>'CD Ratio_2'!F15+'CD Ratio_2'!G15+'CD Ratio_2'!H15</f>
        <v>463606</v>
      </c>
      <c r="N15" s="104">
        <f t="shared" si="2"/>
        <v>0</v>
      </c>
    </row>
    <row r="16" spans="1:16" s="46" customFormat="1" ht="15" customHeight="1">
      <c r="A16" s="51">
        <v>11</v>
      </c>
      <c r="B16" s="153" t="s">
        <v>59</v>
      </c>
      <c r="C16" s="103">
        <v>95010.47</v>
      </c>
      <c r="D16" s="103">
        <v>102281.81</v>
      </c>
      <c r="E16" s="104">
        <v>45220.88</v>
      </c>
      <c r="F16" s="104">
        <v>57885.39</v>
      </c>
      <c r="G16" s="104">
        <v>0</v>
      </c>
      <c r="H16" s="54">
        <f t="shared" si="0"/>
        <v>47.595680770761369</v>
      </c>
      <c r="I16" s="54">
        <f t="shared" si="3"/>
        <v>56.594021947793067</v>
      </c>
      <c r="J16" s="54">
        <f t="shared" si="4"/>
        <v>56.594021947793067</v>
      </c>
      <c r="K16" s="104">
        <f>'CD Ratio_2'!C16+'CD Ratio_2'!D16+'CD Ratio_2'!E16</f>
        <v>102281.81000000001</v>
      </c>
      <c r="L16" s="104">
        <f t="shared" si="1"/>
        <v>0</v>
      </c>
      <c r="M16" s="104">
        <f>'CD Ratio_2'!F16+'CD Ratio_2'!G16+'CD Ratio_2'!H16</f>
        <v>57885.39</v>
      </c>
      <c r="N16" s="104">
        <f t="shared" si="2"/>
        <v>0</v>
      </c>
    </row>
    <row r="17" spans="1:14" s="46" customFormat="1" ht="15" customHeight="1">
      <c r="A17" s="244">
        <v>12</v>
      </c>
      <c r="B17" s="153" t="s">
        <v>60</v>
      </c>
      <c r="C17" s="103">
        <v>135860</v>
      </c>
      <c r="D17" s="103">
        <v>143603</v>
      </c>
      <c r="E17" s="104">
        <v>125901</v>
      </c>
      <c r="F17" s="104">
        <v>102280</v>
      </c>
      <c r="G17" s="104">
        <v>0</v>
      </c>
      <c r="H17" s="54">
        <f t="shared" si="0"/>
        <v>92.669659944060058</v>
      </c>
      <c r="I17" s="54">
        <f t="shared" si="3"/>
        <v>71.224138771474131</v>
      </c>
      <c r="J17" s="54">
        <f t="shared" si="4"/>
        <v>71.224138771474131</v>
      </c>
      <c r="K17" s="104">
        <f>'CD Ratio_2'!C17+'CD Ratio_2'!D17+'CD Ratio_2'!E17</f>
        <v>143603</v>
      </c>
      <c r="L17" s="104">
        <f t="shared" si="1"/>
        <v>0</v>
      </c>
      <c r="M17" s="104">
        <f>'CD Ratio_2'!F17+'CD Ratio_2'!G17+'CD Ratio_2'!H17</f>
        <v>102280</v>
      </c>
      <c r="N17" s="104">
        <f t="shared" si="2"/>
        <v>0</v>
      </c>
    </row>
    <row r="18" spans="1:14" s="46" customFormat="1" ht="15" customHeight="1">
      <c r="A18" s="51">
        <v>13</v>
      </c>
      <c r="B18" s="153" t="s">
        <v>189</v>
      </c>
      <c r="C18" s="103">
        <v>526517</v>
      </c>
      <c r="D18" s="103">
        <v>525699</v>
      </c>
      <c r="E18" s="104">
        <v>239141</v>
      </c>
      <c r="F18" s="104">
        <v>240383</v>
      </c>
      <c r="G18" s="104">
        <v>0</v>
      </c>
      <c r="H18" s="54">
        <f t="shared" si="0"/>
        <v>45.419426153381565</v>
      </c>
      <c r="I18" s="54">
        <f t="shared" si="3"/>
        <v>45.726356717437163</v>
      </c>
      <c r="J18" s="54">
        <f t="shared" si="4"/>
        <v>45.726356717437163</v>
      </c>
      <c r="K18" s="104">
        <f>'CD Ratio_2'!C18+'CD Ratio_2'!D18+'CD Ratio_2'!E18</f>
        <v>525699</v>
      </c>
      <c r="L18" s="104">
        <f t="shared" si="1"/>
        <v>0</v>
      </c>
      <c r="M18" s="104">
        <f>'CD Ratio_2'!F18+'CD Ratio_2'!G18+'CD Ratio_2'!H18</f>
        <v>240383</v>
      </c>
      <c r="N18" s="104">
        <f t="shared" si="2"/>
        <v>0</v>
      </c>
    </row>
    <row r="19" spans="1:14" s="46" customFormat="1" ht="15" customHeight="1">
      <c r="A19" s="244">
        <v>14</v>
      </c>
      <c r="B19" s="153" t="s">
        <v>190</v>
      </c>
      <c r="C19" s="103">
        <v>187116</v>
      </c>
      <c r="D19" s="103">
        <v>176002</v>
      </c>
      <c r="E19" s="104">
        <v>69068</v>
      </c>
      <c r="F19" s="104">
        <v>76845</v>
      </c>
      <c r="G19" s="104">
        <v>109.5</v>
      </c>
      <c r="H19" s="54">
        <f t="shared" si="0"/>
        <v>36.911862160371108</v>
      </c>
      <c r="I19" s="54">
        <f t="shared" si="3"/>
        <v>43.661435665503802</v>
      </c>
      <c r="J19" s="54">
        <f t="shared" si="4"/>
        <v>43.72365086760378</v>
      </c>
      <c r="K19" s="104">
        <f>'CD Ratio_2'!C19+'CD Ratio_2'!D19+'CD Ratio_2'!E19</f>
        <v>176002</v>
      </c>
      <c r="L19" s="104">
        <f t="shared" si="1"/>
        <v>0</v>
      </c>
      <c r="M19" s="104">
        <f>'CD Ratio_2'!F19+'CD Ratio_2'!G19+'CD Ratio_2'!H19</f>
        <v>76845</v>
      </c>
      <c r="N19" s="104">
        <f t="shared" si="2"/>
        <v>0</v>
      </c>
    </row>
    <row r="20" spans="1:14" s="46" customFormat="1" ht="15" customHeight="1">
      <c r="A20" s="51">
        <v>15</v>
      </c>
      <c r="B20" s="153" t="s">
        <v>61</v>
      </c>
      <c r="C20" s="103">
        <v>2077325.79</v>
      </c>
      <c r="D20" s="103">
        <v>2235193.75</v>
      </c>
      <c r="E20" s="104">
        <v>1653458.41</v>
      </c>
      <c r="F20" s="104">
        <v>1748159.33</v>
      </c>
      <c r="G20" s="104">
        <v>0</v>
      </c>
      <c r="H20" s="54">
        <f t="shared" si="0"/>
        <v>79.595526997236192</v>
      </c>
      <c r="I20" s="54">
        <f t="shared" si="3"/>
        <v>78.210639681683077</v>
      </c>
      <c r="J20" s="54">
        <f t="shared" si="4"/>
        <v>78.210639681683077</v>
      </c>
      <c r="K20" s="104">
        <f>'CD Ratio_2'!C20+'CD Ratio_2'!D20+'CD Ratio_2'!E20</f>
        <v>2235194</v>
      </c>
      <c r="L20" s="104">
        <f t="shared" si="1"/>
        <v>-0.25</v>
      </c>
      <c r="M20" s="104">
        <f>'CD Ratio_2'!F20+'CD Ratio_2'!G20+'CD Ratio_2'!H20</f>
        <v>1748158.84</v>
      </c>
      <c r="N20" s="104">
        <f t="shared" si="2"/>
        <v>0.48999999999068677</v>
      </c>
    </row>
    <row r="21" spans="1:14" s="46" customFormat="1" ht="15" customHeight="1">
      <c r="A21" s="244">
        <v>16</v>
      </c>
      <c r="B21" s="153" t="s">
        <v>67</v>
      </c>
      <c r="C21" s="103">
        <v>11101676</v>
      </c>
      <c r="D21" s="103">
        <v>11448125</v>
      </c>
      <c r="E21" s="104">
        <v>6647360</v>
      </c>
      <c r="F21" s="104">
        <v>6702759</v>
      </c>
      <c r="G21" s="104">
        <v>756429</v>
      </c>
      <c r="H21" s="54">
        <f t="shared" si="0"/>
        <v>59.877085225690244</v>
      </c>
      <c r="I21" s="54">
        <f t="shared" si="3"/>
        <v>58.5489676257029</v>
      </c>
      <c r="J21" s="54">
        <f t="shared" si="4"/>
        <v>65.156416443740781</v>
      </c>
      <c r="K21" s="104">
        <f>'CD Ratio_2'!C21+'CD Ratio_2'!D21+'CD Ratio_2'!E21</f>
        <v>11448125</v>
      </c>
      <c r="L21" s="104">
        <f t="shared" si="1"/>
        <v>0</v>
      </c>
      <c r="M21" s="104">
        <f>'CD Ratio_2'!F21+'CD Ratio_2'!G21+'CD Ratio_2'!H21</f>
        <v>6702759</v>
      </c>
      <c r="N21" s="104">
        <f t="shared" si="2"/>
        <v>0</v>
      </c>
    </row>
    <row r="22" spans="1:14" s="46" customFormat="1" ht="15" customHeight="1">
      <c r="A22" s="51">
        <v>17</v>
      </c>
      <c r="B22" s="153" t="s">
        <v>62</v>
      </c>
      <c r="C22" s="103">
        <v>255447</v>
      </c>
      <c r="D22" s="103">
        <v>245624</v>
      </c>
      <c r="E22" s="104">
        <v>167153</v>
      </c>
      <c r="F22" s="104">
        <v>164483</v>
      </c>
      <c r="G22" s="104">
        <v>0</v>
      </c>
      <c r="H22" s="54">
        <f t="shared" si="0"/>
        <v>65.435491510959224</v>
      </c>
      <c r="I22" s="54">
        <f t="shared" si="3"/>
        <v>66.965361691039959</v>
      </c>
      <c r="J22" s="54">
        <f t="shared" si="4"/>
        <v>66.965361691039959</v>
      </c>
      <c r="K22" s="104">
        <f>'CD Ratio_2'!C22+'CD Ratio_2'!D22+'CD Ratio_2'!E22</f>
        <v>245624</v>
      </c>
      <c r="L22" s="104">
        <f t="shared" si="1"/>
        <v>0</v>
      </c>
      <c r="M22" s="104">
        <f>'CD Ratio_2'!F22+'CD Ratio_2'!G22+'CD Ratio_2'!H22</f>
        <v>164483</v>
      </c>
      <c r="N22" s="104">
        <f t="shared" si="2"/>
        <v>0</v>
      </c>
    </row>
    <row r="23" spans="1:14" s="46" customFormat="1" ht="15" customHeight="1">
      <c r="A23" s="244">
        <v>18</v>
      </c>
      <c r="B23" s="153" t="s">
        <v>191</v>
      </c>
      <c r="C23" s="103">
        <v>724020.71</v>
      </c>
      <c r="D23" s="103">
        <v>751761.14</v>
      </c>
      <c r="E23" s="104">
        <v>478102.39</v>
      </c>
      <c r="F23" s="104">
        <v>493477.52</v>
      </c>
      <c r="G23" s="104">
        <v>0</v>
      </c>
      <c r="H23" s="54">
        <f t="shared" si="0"/>
        <v>66.034352801869446</v>
      </c>
      <c r="I23" s="54">
        <f t="shared" si="3"/>
        <v>65.642860975761522</v>
      </c>
      <c r="J23" s="54">
        <f t="shared" si="4"/>
        <v>65.642860975761522</v>
      </c>
      <c r="K23" s="104">
        <f>'CD Ratio_2'!C23+'CD Ratio_2'!D23+'CD Ratio_2'!E23</f>
        <v>751761.14</v>
      </c>
      <c r="L23" s="104">
        <f t="shared" si="1"/>
        <v>0</v>
      </c>
      <c r="M23" s="104">
        <f>'CD Ratio_2'!F23+'CD Ratio_2'!G23+'CD Ratio_2'!H23</f>
        <v>493477.52</v>
      </c>
      <c r="N23" s="104">
        <f t="shared" si="2"/>
        <v>0</v>
      </c>
    </row>
    <row r="24" spans="1:14" s="46" customFormat="1" ht="15" customHeight="1">
      <c r="A24" s="51">
        <v>19</v>
      </c>
      <c r="B24" s="153" t="s">
        <v>63</v>
      </c>
      <c r="C24" s="103">
        <v>2287436</v>
      </c>
      <c r="D24" s="103">
        <v>2331878</v>
      </c>
      <c r="E24" s="104">
        <v>1041715</v>
      </c>
      <c r="F24" s="104">
        <v>1319411</v>
      </c>
      <c r="G24" s="104">
        <v>117932</v>
      </c>
      <c r="H24" s="54">
        <f t="shared" si="0"/>
        <v>45.540727696862341</v>
      </c>
      <c r="I24" s="54">
        <f t="shared" si="3"/>
        <v>56.581476389416601</v>
      </c>
      <c r="J24" s="54">
        <f t="shared" si="4"/>
        <v>61.63885932282907</v>
      </c>
      <c r="K24" s="104">
        <f>'CD Ratio_2'!C24+'CD Ratio_2'!D24+'CD Ratio_2'!E24</f>
        <v>2331878</v>
      </c>
      <c r="L24" s="104">
        <f t="shared" si="1"/>
        <v>0</v>
      </c>
      <c r="M24" s="104">
        <f>'CD Ratio_2'!F24+'CD Ratio_2'!G24+'CD Ratio_2'!H24</f>
        <v>1319411</v>
      </c>
      <c r="N24" s="104">
        <f t="shared" si="2"/>
        <v>0</v>
      </c>
    </row>
    <row r="25" spans="1:14" s="46" customFormat="1" ht="15" customHeight="1">
      <c r="A25" s="244">
        <v>20</v>
      </c>
      <c r="B25" s="153" t="s">
        <v>64</v>
      </c>
      <c r="C25" s="103">
        <v>29568</v>
      </c>
      <c r="D25" s="103">
        <v>31198</v>
      </c>
      <c r="E25" s="104">
        <v>36277</v>
      </c>
      <c r="F25" s="104">
        <v>37389</v>
      </c>
      <c r="G25" s="104">
        <v>0</v>
      </c>
      <c r="H25" s="54">
        <f t="shared" si="0"/>
        <v>122.69007034632034</v>
      </c>
      <c r="I25" s="54">
        <f t="shared" si="3"/>
        <v>119.84422078338355</v>
      </c>
      <c r="J25" s="54">
        <f t="shared" si="4"/>
        <v>119.84422078338355</v>
      </c>
      <c r="K25" s="104">
        <f>'CD Ratio_2'!C25+'CD Ratio_2'!D25+'CD Ratio_2'!E25</f>
        <v>31198</v>
      </c>
      <c r="L25" s="104">
        <f t="shared" si="1"/>
        <v>0</v>
      </c>
      <c r="M25" s="104">
        <f>'CD Ratio_2'!F25+'CD Ratio_2'!G25+'CD Ratio_2'!H25</f>
        <v>37389</v>
      </c>
      <c r="N25" s="104">
        <f t="shared" si="2"/>
        <v>0</v>
      </c>
    </row>
    <row r="26" spans="1:14" s="46" customFormat="1" ht="15" customHeight="1">
      <c r="A26" s="51">
        <v>21</v>
      </c>
      <c r="B26" s="153" t="s">
        <v>47</v>
      </c>
      <c r="C26" s="103">
        <v>124876</v>
      </c>
      <c r="D26" s="103">
        <v>135845</v>
      </c>
      <c r="E26" s="104">
        <v>104598</v>
      </c>
      <c r="F26" s="104">
        <v>114393</v>
      </c>
      <c r="G26" s="104">
        <v>0</v>
      </c>
      <c r="H26" s="54">
        <f t="shared" si="0"/>
        <v>83.761491399468269</v>
      </c>
      <c r="I26" s="54">
        <f t="shared" si="3"/>
        <v>84.20847289189885</v>
      </c>
      <c r="J26" s="54">
        <f t="shared" si="4"/>
        <v>84.20847289189885</v>
      </c>
      <c r="K26" s="104">
        <f>'CD Ratio_2'!C26+'CD Ratio_2'!D26+'CD Ratio_2'!E26</f>
        <v>135845</v>
      </c>
      <c r="L26" s="104">
        <f t="shared" si="1"/>
        <v>0</v>
      </c>
      <c r="M26" s="104">
        <f>'CD Ratio_2'!F26+'CD Ratio_2'!G26+'CD Ratio_2'!H26</f>
        <v>114393</v>
      </c>
      <c r="N26" s="104">
        <f t="shared" si="2"/>
        <v>0</v>
      </c>
    </row>
    <row r="27" spans="1:14" s="128" customFormat="1" ht="15" customHeight="1">
      <c r="A27" s="149"/>
      <c r="B27" s="152" t="s">
        <v>306</v>
      </c>
      <c r="C27" s="155">
        <f>SUM(C6:C26)</f>
        <v>27923823.270000003</v>
      </c>
      <c r="D27" s="155">
        <f t="shared" ref="D27:G27" si="5">SUM(D6:D26)</f>
        <v>28886303.280000001</v>
      </c>
      <c r="E27" s="155">
        <f t="shared" si="5"/>
        <v>17558809.300000001</v>
      </c>
      <c r="F27" s="155">
        <f t="shared" si="5"/>
        <v>17909803.879999999</v>
      </c>
      <c r="G27" s="155">
        <f t="shared" si="5"/>
        <v>991661.5</v>
      </c>
      <c r="H27" s="156">
        <f t="shared" si="0"/>
        <v>62.881107397869584</v>
      </c>
      <c r="I27" s="156">
        <f t="shared" si="3"/>
        <v>62.001024175357891</v>
      </c>
      <c r="J27" s="156">
        <f t="shared" si="4"/>
        <v>65.434005856633107</v>
      </c>
      <c r="K27" s="319">
        <f>'CD Ratio_2'!C27+'CD Ratio_2'!D27+'CD Ratio_2'!E27</f>
        <v>28886303.440000001</v>
      </c>
      <c r="L27" s="319">
        <f t="shared" si="1"/>
        <v>-0.16000000014901161</v>
      </c>
      <c r="M27" s="319">
        <f>'CD Ratio_2'!F27+'CD Ratio_2'!G27+'CD Ratio_2'!H27</f>
        <v>17909803.289999999</v>
      </c>
      <c r="N27" s="319">
        <f t="shared" si="2"/>
        <v>0.58999999985098839</v>
      </c>
    </row>
    <row r="28" spans="1:14" s="46" customFormat="1" ht="15" customHeight="1">
      <c r="A28" s="51">
        <v>22</v>
      </c>
      <c r="B28" s="153" t="s">
        <v>44</v>
      </c>
      <c r="C28" s="103">
        <v>770428.8</v>
      </c>
      <c r="D28" s="103">
        <v>838634.71</v>
      </c>
      <c r="E28" s="104">
        <v>685505.22</v>
      </c>
      <c r="F28" s="104">
        <v>777188.34</v>
      </c>
      <c r="G28" s="104">
        <v>72999.06</v>
      </c>
      <c r="H28" s="54">
        <f t="shared" si="0"/>
        <v>88.977102102102094</v>
      </c>
      <c r="I28" s="54">
        <f t="shared" si="3"/>
        <v>92.673047124414879</v>
      </c>
      <c r="J28" s="54">
        <f t="shared" si="4"/>
        <v>101.37755924745828</v>
      </c>
      <c r="K28" s="104">
        <f>'CD Ratio_2'!C28+'CD Ratio_2'!D28+'CD Ratio_2'!E28</f>
        <v>838634.72</v>
      </c>
      <c r="L28" s="104">
        <f t="shared" si="1"/>
        <v>-1.0000000009313226E-2</v>
      </c>
      <c r="M28" s="104">
        <f>'CD Ratio_2'!F28+'CD Ratio_2'!G28+'CD Ratio_2'!H28</f>
        <v>777188.34</v>
      </c>
      <c r="N28" s="104">
        <f t="shared" si="2"/>
        <v>0</v>
      </c>
    </row>
    <row r="29" spans="1:14" s="46" customFormat="1" ht="15" customHeight="1">
      <c r="A29" s="244">
        <v>23</v>
      </c>
      <c r="B29" s="153" t="s">
        <v>192</v>
      </c>
      <c r="C29" s="103">
        <v>50632.94</v>
      </c>
      <c r="D29" s="103">
        <v>56500.33</v>
      </c>
      <c r="E29" s="104">
        <v>78120.429999999993</v>
      </c>
      <c r="F29" s="104">
        <v>104158.84</v>
      </c>
      <c r="G29" s="104">
        <v>0</v>
      </c>
      <c r="H29" s="54">
        <f t="shared" si="0"/>
        <v>154.28776207741441</v>
      </c>
      <c r="I29" s="54">
        <f t="shared" si="3"/>
        <v>184.35085246404756</v>
      </c>
      <c r="J29" s="54">
        <f t="shared" si="4"/>
        <v>184.35085246404756</v>
      </c>
      <c r="K29" s="104">
        <f>'CD Ratio_2'!C29+'CD Ratio_2'!D29+'CD Ratio_2'!E29</f>
        <v>56500.34</v>
      </c>
      <c r="L29" s="104">
        <f t="shared" si="1"/>
        <v>-9.9999999947613105E-3</v>
      </c>
      <c r="M29" s="104">
        <f>'CD Ratio_2'!F29+'CD Ratio_2'!G29+'CD Ratio_2'!H29</f>
        <v>104158.82999999999</v>
      </c>
      <c r="N29" s="104">
        <f t="shared" si="2"/>
        <v>1.0000000009313226E-2</v>
      </c>
    </row>
    <row r="30" spans="1:14" s="46" customFormat="1" ht="15" customHeight="1">
      <c r="A30" s="51">
        <v>24</v>
      </c>
      <c r="B30" s="153" t="s">
        <v>193</v>
      </c>
      <c r="C30" s="103">
        <v>4054.92</v>
      </c>
      <c r="D30" s="103">
        <v>4237</v>
      </c>
      <c r="E30" s="104">
        <v>884.12</v>
      </c>
      <c r="F30" s="104">
        <v>969</v>
      </c>
      <c r="G30" s="104">
        <v>0</v>
      </c>
      <c r="H30" s="54">
        <f t="shared" si="0"/>
        <v>21.803636076667356</v>
      </c>
      <c r="I30" s="54">
        <f t="shared" si="3"/>
        <v>22.869955156950674</v>
      </c>
      <c r="J30" s="54">
        <f t="shared" si="4"/>
        <v>22.869955156950674</v>
      </c>
      <c r="K30" s="104">
        <f>'CD Ratio_2'!C30+'CD Ratio_2'!D30+'CD Ratio_2'!E30</f>
        <v>4237</v>
      </c>
      <c r="L30" s="104">
        <f t="shared" si="1"/>
        <v>0</v>
      </c>
      <c r="M30" s="104">
        <f>'CD Ratio_2'!F30+'CD Ratio_2'!G30+'CD Ratio_2'!H30</f>
        <v>969</v>
      </c>
      <c r="N30" s="104">
        <f t="shared" si="2"/>
        <v>0</v>
      </c>
    </row>
    <row r="31" spans="1:14" s="46" customFormat="1" ht="15" customHeight="1">
      <c r="A31" s="244">
        <v>25</v>
      </c>
      <c r="B31" s="153" t="s">
        <v>48</v>
      </c>
      <c r="C31" s="103">
        <v>5360</v>
      </c>
      <c r="D31" s="103">
        <v>5930.34</v>
      </c>
      <c r="E31" s="104">
        <v>10704</v>
      </c>
      <c r="F31" s="104">
        <v>10230.77</v>
      </c>
      <c r="G31" s="104">
        <v>0</v>
      </c>
      <c r="H31" s="54">
        <f t="shared" si="0"/>
        <v>199.70149253731344</v>
      </c>
      <c r="I31" s="54">
        <f t="shared" si="3"/>
        <v>172.51574108735755</v>
      </c>
      <c r="J31" s="54">
        <f t="shared" si="4"/>
        <v>172.51574108735755</v>
      </c>
      <c r="K31" s="104">
        <f>'CD Ratio_2'!C31+'CD Ratio_2'!D31+'CD Ratio_2'!E31</f>
        <v>5930.34</v>
      </c>
      <c r="L31" s="104">
        <f t="shared" si="1"/>
        <v>0</v>
      </c>
      <c r="M31" s="104">
        <f>'CD Ratio_2'!F31+'CD Ratio_2'!G31+'CD Ratio_2'!H31</f>
        <v>10230.77</v>
      </c>
      <c r="N31" s="104">
        <f t="shared" si="2"/>
        <v>0</v>
      </c>
    </row>
    <row r="32" spans="1:14" s="46" customFormat="1" ht="15" customHeight="1">
      <c r="A32" s="51">
        <v>26</v>
      </c>
      <c r="B32" s="153" t="s">
        <v>194</v>
      </c>
      <c r="C32" s="103">
        <v>12053</v>
      </c>
      <c r="D32" s="103">
        <v>19298</v>
      </c>
      <c r="E32" s="104">
        <v>73385</v>
      </c>
      <c r="F32" s="104">
        <v>83168</v>
      </c>
      <c r="G32" s="104">
        <v>0</v>
      </c>
      <c r="H32" s="54">
        <f t="shared" si="0"/>
        <v>608.85256782543763</v>
      </c>
      <c r="I32" s="54">
        <f t="shared" si="3"/>
        <v>430.966939579231</v>
      </c>
      <c r="J32" s="54">
        <f t="shared" si="4"/>
        <v>430.966939579231</v>
      </c>
      <c r="K32" s="104">
        <f>'CD Ratio_2'!C32+'CD Ratio_2'!D32+'CD Ratio_2'!E32</f>
        <v>19298</v>
      </c>
      <c r="L32" s="104">
        <f t="shared" si="1"/>
        <v>0</v>
      </c>
      <c r="M32" s="104">
        <f>'CD Ratio_2'!F32+'CD Ratio_2'!G32+'CD Ratio_2'!H32</f>
        <v>83168</v>
      </c>
      <c r="N32" s="104">
        <f t="shared" si="2"/>
        <v>0</v>
      </c>
    </row>
    <row r="33" spans="1:14" s="46" customFormat="1" ht="15" customHeight="1">
      <c r="A33" s="244">
        <v>27</v>
      </c>
      <c r="B33" s="153" t="s">
        <v>195</v>
      </c>
      <c r="C33" s="103">
        <v>1078</v>
      </c>
      <c r="D33" s="103">
        <v>1177</v>
      </c>
      <c r="E33" s="104">
        <v>54</v>
      </c>
      <c r="F33" s="104">
        <v>87</v>
      </c>
      <c r="G33" s="104">
        <v>0</v>
      </c>
      <c r="H33" s="54">
        <f t="shared" si="0"/>
        <v>5.0092764378478662</v>
      </c>
      <c r="I33" s="54">
        <f t="shared" si="3"/>
        <v>7.3916737468139333</v>
      </c>
      <c r="J33" s="54">
        <f t="shared" si="4"/>
        <v>7.3916737468139333</v>
      </c>
      <c r="K33" s="104">
        <f>'CD Ratio_2'!C33+'CD Ratio_2'!D33+'CD Ratio_2'!E33</f>
        <v>1177</v>
      </c>
      <c r="L33" s="104">
        <f t="shared" si="1"/>
        <v>0</v>
      </c>
      <c r="M33" s="104">
        <f>'CD Ratio_2'!F33+'CD Ratio_2'!G33+'CD Ratio_2'!H33</f>
        <v>87</v>
      </c>
      <c r="N33" s="104">
        <f t="shared" si="2"/>
        <v>0</v>
      </c>
    </row>
    <row r="34" spans="1:14" s="46" customFormat="1" ht="15" customHeight="1">
      <c r="A34" s="51">
        <v>28</v>
      </c>
      <c r="B34" s="153" t="s">
        <v>196</v>
      </c>
      <c r="C34" s="103">
        <v>50387</v>
      </c>
      <c r="D34" s="103">
        <v>55069</v>
      </c>
      <c r="E34" s="104">
        <v>24967</v>
      </c>
      <c r="F34" s="104">
        <v>26056</v>
      </c>
      <c r="G34" s="104">
        <v>0</v>
      </c>
      <c r="H34" s="54">
        <f t="shared" si="0"/>
        <v>49.550479290293133</v>
      </c>
      <c r="I34" s="54">
        <f t="shared" si="3"/>
        <v>47.315186402513213</v>
      </c>
      <c r="J34" s="54">
        <f t="shared" si="4"/>
        <v>47.315186402513213</v>
      </c>
      <c r="K34" s="104">
        <f>'CD Ratio_2'!C34+'CD Ratio_2'!D34+'CD Ratio_2'!E34</f>
        <v>55069</v>
      </c>
      <c r="L34" s="104">
        <f t="shared" si="1"/>
        <v>0</v>
      </c>
      <c r="M34" s="104">
        <f>'CD Ratio_2'!F34+'CD Ratio_2'!G34+'CD Ratio_2'!H34</f>
        <v>26056</v>
      </c>
      <c r="N34" s="104">
        <f t="shared" si="2"/>
        <v>0</v>
      </c>
    </row>
    <row r="35" spans="1:14" s="46" customFormat="1" ht="15" customHeight="1">
      <c r="A35" s="244">
        <v>29</v>
      </c>
      <c r="B35" s="153" t="s">
        <v>68</v>
      </c>
      <c r="C35" s="103">
        <v>851322</v>
      </c>
      <c r="D35" s="103">
        <v>1012347.96</v>
      </c>
      <c r="E35" s="104">
        <v>1500735</v>
      </c>
      <c r="F35" s="104">
        <v>1626790.8</v>
      </c>
      <c r="G35" s="104">
        <v>0</v>
      </c>
      <c r="H35" s="54">
        <f t="shared" si="0"/>
        <v>176.28288708620241</v>
      </c>
      <c r="I35" s="54">
        <f t="shared" si="3"/>
        <v>160.69482670760755</v>
      </c>
      <c r="J35" s="54">
        <f t="shared" si="4"/>
        <v>160.69482670760755</v>
      </c>
      <c r="K35" s="104">
        <f>'CD Ratio_2'!C35+'CD Ratio_2'!D35+'CD Ratio_2'!E35</f>
        <v>1012347.9500000001</v>
      </c>
      <c r="L35" s="104">
        <f t="shared" si="1"/>
        <v>9.9999998928979039E-3</v>
      </c>
      <c r="M35" s="104">
        <f>'CD Ratio_2'!F35+'CD Ratio_2'!G35+'CD Ratio_2'!H35</f>
        <v>1626790.8</v>
      </c>
      <c r="N35" s="104">
        <f t="shared" si="2"/>
        <v>0</v>
      </c>
    </row>
    <row r="36" spans="1:14" s="46" customFormat="1" ht="15" customHeight="1">
      <c r="A36" s="51">
        <v>30</v>
      </c>
      <c r="B36" s="153" t="s">
        <v>69</v>
      </c>
      <c r="C36" s="103">
        <v>787858</v>
      </c>
      <c r="D36" s="103">
        <v>835856</v>
      </c>
      <c r="E36" s="104">
        <v>1351226</v>
      </c>
      <c r="F36" s="104">
        <v>1406123</v>
      </c>
      <c r="G36" s="104">
        <v>0</v>
      </c>
      <c r="H36" s="54">
        <f t="shared" si="0"/>
        <v>171.50628666587127</v>
      </c>
      <c r="I36" s="54">
        <f t="shared" si="3"/>
        <v>168.2255077429605</v>
      </c>
      <c r="J36" s="54">
        <f t="shared" si="4"/>
        <v>168.2255077429605</v>
      </c>
      <c r="K36" s="104">
        <f>'CD Ratio_2'!C36+'CD Ratio_2'!D36+'CD Ratio_2'!E36</f>
        <v>835856</v>
      </c>
      <c r="L36" s="104">
        <f t="shared" si="1"/>
        <v>0</v>
      </c>
      <c r="M36" s="104">
        <f>'CD Ratio_2'!F36+'CD Ratio_2'!G36+'CD Ratio_2'!H36</f>
        <v>1406123</v>
      </c>
      <c r="N36" s="104">
        <f t="shared" si="2"/>
        <v>0</v>
      </c>
    </row>
    <row r="37" spans="1:14" s="46" customFormat="1" ht="14.25" customHeight="1">
      <c r="A37" s="244">
        <v>31</v>
      </c>
      <c r="B37" s="153" t="s">
        <v>197</v>
      </c>
      <c r="C37" s="103">
        <v>13816.14</v>
      </c>
      <c r="D37" s="103">
        <v>21035.83</v>
      </c>
      <c r="E37" s="104">
        <v>35843.96</v>
      </c>
      <c r="F37" s="104">
        <v>47726.9</v>
      </c>
      <c r="G37" s="104">
        <v>0</v>
      </c>
      <c r="H37" s="54">
        <f t="shared" si="0"/>
        <v>259.43541394340241</v>
      </c>
      <c r="I37" s="54">
        <f t="shared" si="3"/>
        <v>226.88384532485762</v>
      </c>
      <c r="J37" s="54">
        <f t="shared" si="4"/>
        <v>226.88384532485762</v>
      </c>
      <c r="K37" s="104">
        <f>'CD Ratio_2'!C37+'CD Ratio_2'!D37+'CD Ratio_2'!E37</f>
        <v>21035.83</v>
      </c>
      <c r="L37" s="104">
        <f t="shared" si="1"/>
        <v>0</v>
      </c>
      <c r="M37" s="104">
        <f>'CD Ratio_2'!F37+'CD Ratio_2'!G37+'CD Ratio_2'!H37</f>
        <v>47726.9</v>
      </c>
      <c r="N37" s="104">
        <f t="shared" si="2"/>
        <v>0</v>
      </c>
    </row>
    <row r="38" spans="1:14" s="46" customFormat="1" ht="15" customHeight="1">
      <c r="A38" s="51">
        <v>32</v>
      </c>
      <c r="B38" s="153" t="s">
        <v>198</v>
      </c>
      <c r="C38" s="103">
        <v>125985</v>
      </c>
      <c r="D38" s="103">
        <v>120671</v>
      </c>
      <c r="E38" s="104">
        <v>334442</v>
      </c>
      <c r="F38" s="104">
        <v>360440</v>
      </c>
      <c r="G38" s="104">
        <v>0</v>
      </c>
      <c r="H38" s="54">
        <f t="shared" si="0"/>
        <v>265.46176132079216</v>
      </c>
      <c r="I38" s="54">
        <f t="shared" si="3"/>
        <v>298.69645565214506</v>
      </c>
      <c r="J38" s="54">
        <f t="shared" si="4"/>
        <v>298.69645565214506</v>
      </c>
      <c r="K38" s="104">
        <f>'CD Ratio_2'!C38+'CD Ratio_2'!D38+'CD Ratio_2'!E38</f>
        <v>120671</v>
      </c>
      <c r="L38" s="104">
        <f t="shared" ref="L38:L59" si="6">D38-K38</f>
        <v>0</v>
      </c>
      <c r="M38" s="104">
        <f>'CD Ratio_2'!F38+'CD Ratio_2'!G38+'CD Ratio_2'!H38</f>
        <v>360440</v>
      </c>
      <c r="N38" s="104">
        <f t="shared" ref="N38:N59" si="7">F38-M38</f>
        <v>0</v>
      </c>
    </row>
    <row r="39" spans="1:14" s="46" customFormat="1" ht="15" customHeight="1">
      <c r="A39" s="244">
        <v>33</v>
      </c>
      <c r="B39" s="153" t="s">
        <v>199</v>
      </c>
      <c r="C39" s="103">
        <v>10275</v>
      </c>
      <c r="D39" s="103">
        <v>5225</v>
      </c>
      <c r="E39" s="104">
        <v>3141</v>
      </c>
      <c r="F39" s="104">
        <v>2967</v>
      </c>
      <c r="G39" s="104">
        <v>0</v>
      </c>
      <c r="H39" s="54">
        <f t="shared" si="0"/>
        <v>30.569343065693431</v>
      </c>
      <c r="I39" s="54">
        <f t="shared" si="3"/>
        <v>56.784688995215312</v>
      </c>
      <c r="J39" s="54">
        <f t="shared" si="4"/>
        <v>56.784688995215312</v>
      </c>
      <c r="K39" s="104">
        <f>'CD Ratio_2'!C39+'CD Ratio_2'!D39+'CD Ratio_2'!E39</f>
        <v>5225</v>
      </c>
      <c r="L39" s="104">
        <f t="shared" si="6"/>
        <v>0</v>
      </c>
      <c r="M39" s="104">
        <f>'CD Ratio_2'!F39+'CD Ratio_2'!G39+'CD Ratio_2'!H39</f>
        <v>2967</v>
      </c>
      <c r="N39" s="104">
        <f t="shared" si="7"/>
        <v>0</v>
      </c>
    </row>
    <row r="40" spans="1:14" s="46" customFormat="1" ht="15" customHeight="1">
      <c r="A40" s="51">
        <v>34</v>
      </c>
      <c r="B40" s="153" t="s">
        <v>200</v>
      </c>
      <c r="C40" s="103">
        <v>19904</v>
      </c>
      <c r="D40" s="103">
        <v>21318</v>
      </c>
      <c r="E40" s="104">
        <v>36662</v>
      </c>
      <c r="F40" s="104">
        <v>38582</v>
      </c>
      <c r="G40" s="104">
        <v>0</v>
      </c>
      <c r="H40" s="54">
        <f t="shared" si="0"/>
        <v>184.19413183279744</v>
      </c>
      <c r="I40" s="54">
        <f t="shared" si="3"/>
        <v>180.9832066798011</v>
      </c>
      <c r="J40" s="54">
        <f t="shared" si="4"/>
        <v>180.9832066798011</v>
      </c>
      <c r="K40" s="104">
        <f>'CD Ratio_2'!C40+'CD Ratio_2'!D40+'CD Ratio_2'!E40</f>
        <v>21318</v>
      </c>
      <c r="L40" s="104">
        <f t="shared" si="6"/>
        <v>0</v>
      </c>
      <c r="M40" s="104">
        <f>'CD Ratio_2'!F40+'CD Ratio_2'!G40+'CD Ratio_2'!H40</f>
        <v>38582</v>
      </c>
      <c r="N40" s="104">
        <f t="shared" si="7"/>
        <v>0</v>
      </c>
    </row>
    <row r="41" spans="1:14" s="46" customFormat="1" ht="15" customHeight="1">
      <c r="A41" s="325">
        <v>35</v>
      </c>
      <c r="B41" s="153" t="s">
        <v>201</v>
      </c>
      <c r="C41" s="103">
        <v>19673</v>
      </c>
      <c r="D41" s="103">
        <v>12263.5</v>
      </c>
      <c r="E41" s="104">
        <v>10411</v>
      </c>
      <c r="F41" s="104">
        <v>20013.019</v>
      </c>
      <c r="G41" s="104">
        <v>0</v>
      </c>
      <c r="H41" s="54">
        <f t="shared" si="0"/>
        <v>52.920246022467339</v>
      </c>
      <c r="I41" s="54">
        <f t="shared" si="3"/>
        <v>163.19173971541565</v>
      </c>
      <c r="J41" s="54">
        <f t="shared" si="4"/>
        <v>163.19173971541565</v>
      </c>
      <c r="K41" s="104">
        <f>'CD Ratio_2'!C41+'CD Ratio_2'!D41+'CD Ratio_2'!E41</f>
        <v>12263.5</v>
      </c>
      <c r="L41" s="104">
        <f t="shared" si="6"/>
        <v>0</v>
      </c>
      <c r="M41" s="104">
        <f>'CD Ratio_2'!F41+'CD Ratio_2'!G41+'CD Ratio_2'!H41</f>
        <v>20013.019</v>
      </c>
      <c r="N41" s="104">
        <f t="shared" si="7"/>
        <v>0</v>
      </c>
    </row>
    <row r="42" spans="1:14" s="46" customFormat="1" ht="15" customHeight="1">
      <c r="A42" s="51">
        <v>36</v>
      </c>
      <c r="B42" s="153" t="s">
        <v>70</v>
      </c>
      <c r="C42" s="103">
        <v>170532</v>
      </c>
      <c r="D42" s="103">
        <v>187757.04</v>
      </c>
      <c r="E42" s="104">
        <v>305936</v>
      </c>
      <c r="F42" s="104">
        <v>336592.25</v>
      </c>
      <c r="G42" s="104">
        <v>0</v>
      </c>
      <c r="H42" s="54">
        <f t="shared" si="0"/>
        <v>179.40093354912861</v>
      </c>
      <c r="I42" s="54">
        <f t="shared" si="3"/>
        <v>179.2701088598329</v>
      </c>
      <c r="J42" s="54">
        <f t="shared" si="4"/>
        <v>179.2701088598329</v>
      </c>
      <c r="K42" s="104">
        <f>'CD Ratio_2'!C42+'CD Ratio_2'!D42+'CD Ratio_2'!E42</f>
        <v>187757.03000000003</v>
      </c>
      <c r="L42" s="104">
        <f t="shared" si="6"/>
        <v>9.9999999802093953E-3</v>
      </c>
      <c r="M42" s="104">
        <f>'CD Ratio_2'!F42+'CD Ratio_2'!G42+'CD Ratio_2'!H42</f>
        <v>336592.25</v>
      </c>
      <c r="N42" s="104">
        <f t="shared" si="7"/>
        <v>0</v>
      </c>
    </row>
    <row r="43" spans="1:14" s="46" customFormat="1" ht="15" customHeight="1">
      <c r="A43" s="244">
        <v>37</v>
      </c>
      <c r="B43" s="153" t="s">
        <v>202</v>
      </c>
      <c r="C43" s="103">
        <v>7752</v>
      </c>
      <c r="D43" s="103">
        <v>24816</v>
      </c>
      <c r="E43" s="104">
        <v>6491</v>
      </c>
      <c r="F43" s="104">
        <v>6359</v>
      </c>
      <c r="G43" s="104">
        <v>0</v>
      </c>
      <c r="H43" s="54">
        <f t="shared" si="0"/>
        <v>83.73323013415893</v>
      </c>
      <c r="I43" s="54">
        <f t="shared" si="3"/>
        <v>25.624597034171501</v>
      </c>
      <c r="J43" s="54">
        <f t="shared" si="4"/>
        <v>25.624597034171501</v>
      </c>
      <c r="K43" s="104">
        <f>'CD Ratio_2'!C43+'CD Ratio_2'!D43+'CD Ratio_2'!E43</f>
        <v>24816</v>
      </c>
      <c r="L43" s="104">
        <f t="shared" si="6"/>
        <v>0</v>
      </c>
      <c r="M43" s="104">
        <f>'CD Ratio_2'!F43+'CD Ratio_2'!G43+'CD Ratio_2'!H43</f>
        <v>6359</v>
      </c>
      <c r="N43" s="104">
        <f t="shared" si="7"/>
        <v>0</v>
      </c>
    </row>
    <row r="44" spans="1:14" s="46" customFormat="1" ht="15" customHeight="1">
      <c r="A44" s="51">
        <v>38</v>
      </c>
      <c r="B44" s="153" t="s">
        <v>203</v>
      </c>
      <c r="C44" s="103">
        <v>20608</v>
      </c>
      <c r="D44" s="103">
        <v>24290</v>
      </c>
      <c r="E44" s="104">
        <v>77434</v>
      </c>
      <c r="F44" s="104">
        <v>77999</v>
      </c>
      <c r="G44" s="104">
        <v>0</v>
      </c>
      <c r="H44" s="54">
        <f t="shared" si="0"/>
        <v>375.74728260869563</v>
      </c>
      <c r="I44" s="54">
        <f t="shared" si="3"/>
        <v>321.11568546727051</v>
      </c>
      <c r="J44" s="54">
        <f t="shared" si="4"/>
        <v>321.11568546727051</v>
      </c>
      <c r="K44" s="104">
        <f>'CD Ratio_2'!C44+'CD Ratio_2'!D44+'CD Ratio_2'!E44</f>
        <v>24290</v>
      </c>
      <c r="L44" s="104">
        <f t="shared" si="6"/>
        <v>0</v>
      </c>
      <c r="M44" s="104">
        <f>'CD Ratio_2'!F44+'CD Ratio_2'!G44+'CD Ratio_2'!H44</f>
        <v>77999</v>
      </c>
      <c r="N44" s="104">
        <f t="shared" si="7"/>
        <v>0</v>
      </c>
    </row>
    <row r="45" spans="1:14" s="46" customFormat="1" ht="15" customHeight="1">
      <c r="A45" s="244">
        <v>39</v>
      </c>
      <c r="B45" s="153" t="s">
        <v>204</v>
      </c>
      <c r="C45" s="103">
        <v>14883</v>
      </c>
      <c r="D45" s="103">
        <v>15517</v>
      </c>
      <c r="E45" s="104">
        <v>4755</v>
      </c>
      <c r="F45" s="104">
        <v>6671</v>
      </c>
      <c r="G45" s="104">
        <v>0</v>
      </c>
      <c r="H45" s="54">
        <f t="shared" si="0"/>
        <v>31.949203789558556</v>
      </c>
      <c r="I45" s="54">
        <f t="shared" si="3"/>
        <v>42.991557646452279</v>
      </c>
      <c r="J45" s="54">
        <f t="shared" si="4"/>
        <v>42.991557646452279</v>
      </c>
      <c r="K45" s="104">
        <f>'CD Ratio_2'!C45+'CD Ratio_2'!D45+'CD Ratio_2'!E45</f>
        <v>15517</v>
      </c>
      <c r="L45" s="104">
        <f t="shared" si="6"/>
        <v>0</v>
      </c>
      <c r="M45" s="104">
        <f>'CD Ratio_2'!F45+'CD Ratio_2'!G45+'CD Ratio_2'!H45</f>
        <v>6671</v>
      </c>
      <c r="N45" s="104">
        <f t="shared" si="7"/>
        <v>0</v>
      </c>
    </row>
    <row r="46" spans="1:14" s="46" customFormat="1" ht="15" customHeight="1">
      <c r="A46" s="51">
        <v>40</v>
      </c>
      <c r="B46" s="153" t="s">
        <v>74</v>
      </c>
      <c r="C46" s="103">
        <v>4618</v>
      </c>
      <c r="D46" s="103">
        <v>9511</v>
      </c>
      <c r="E46" s="104">
        <v>1440</v>
      </c>
      <c r="F46" s="104">
        <v>13275</v>
      </c>
      <c r="G46" s="104">
        <v>0</v>
      </c>
      <c r="H46" s="54">
        <f t="shared" si="0"/>
        <v>31.182330012992637</v>
      </c>
      <c r="I46" s="54">
        <v>0</v>
      </c>
      <c r="J46" s="54">
        <v>0</v>
      </c>
      <c r="K46" s="104">
        <f>'CD Ratio_2'!C46+'CD Ratio_2'!D46+'CD Ratio_2'!E46</f>
        <v>9511</v>
      </c>
      <c r="L46" s="104">
        <f t="shared" si="6"/>
        <v>0</v>
      </c>
      <c r="M46" s="104">
        <f>'CD Ratio_2'!F46+'CD Ratio_2'!G46+'CD Ratio_2'!H46</f>
        <v>13275</v>
      </c>
      <c r="N46" s="104">
        <f t="shared" si="7"/>
        <v>0</v>
      </c>
    </row>
    <row r="47" spans="1:14" s="46" customFormat="1" ht="15" customHeight="1">
      <c r="A47" s="244">
        <v>41</v>
      </c>
      <c r="B47" s="153" t="s">
        <v>205</v>
      </c>
      <c r="C47" s="103">
        <v>1941</v>
      </c>
      <c r="D47" s="103">
        <v>2587.44</v>
      </c>
      <c r="E47" s="104">
        <v>4649</v>
      </c>
      <c r="F47" s="104">
        <v>5003.1000000000004</v>
      </c>
      <c r="G47" s="104">
        <v>0</v>
      </c>
      <c r="H47" s="54">
        <f t="shared" si="0"/>
        <v>239.51571354971665</v>
      </c>
      <c r="I47" s="54">
        <f t="shared" si="3"/>
        <v>193.36100547259068</v>
      </c>
      <c r="J47" s="54">
        <f t="shared" si="4"/>
        <v>193.36100547259068</v>
      </c>
      <c r="K47" s="104">
        <f>'CD Ratio_2'!C47+'CD Ratio_2'!D47+'CD Ratio_2'!E47</f>
        <v>2587.44</v>
      </c>
      <c r="L47" s="104">
        <f t="shared" si="6"/>
        <v>0</v>
      </c>
      <c r="M47" s="104">
        <f>'CD Ratio_2'!F47+'CD Ratio_2'!G47+'CD Ratio_2'!H47</f>
        <v>5003.1900000000005</v>
      </c>
      <c r="N47" s="104">
        <f t="shared" si="7"/>
        <v>-9.0000000000145519E-2</v>
      </c>
    </row>
    <row r="48" spans="1:14" s="46" customFormat="1" ht="15" customHeight="1">
      <c r="A48" s="51">
        <v>42</v>
      </c>
      <c r="B48" s="153" t="s">
        <v>73</v>
      </c>
      <c r="C48" s="103">
        <v>210833</v>
      </c>
      <c r="D48" s="103">
        <v>259997</v>
      </c>
      <c r="E48" s="104">
        <v>104876</v>
      </c>
      <c r="F48" s="104">
        <v>131346</v>
      </c>
      <c r="G48" s="104">
        <v>0</v>
      </c>
      <c r="H48" s="54">
        <f t="shared" si="0"/>
        <v>49.743635958317718</v>
      </c>
      <c r="I48" s="54">
        <f t="shared" si="3"/>
        <v>50.51827521086782</v>
      </c>
      <c r="J48" s="54">
        <f t="shared" si="4"/>
        <v>50.51827521086782</v>
      </c>
      <c r="K48" s="104">
        <f>'CD Ratio_2'!C48+'CD Ratio_2'!D48+'CD Ratio_2'!E48</f>
        <v>259997</v>
      </c>
      <c r="L48" s="104">
        <f t="shared" si="6"/>
        <v>0</v>
      </c>
      <c r="M48" s="104">
        <f>'CD Ratio_2'!F48+'CD Ratio_2'!G48+'CD Ratio_2'!H48</f>
        <v>131346</v>
      </c>
      <c r="N48" s="104">
        <f t="shared" si="7"/>
        <v>0</v>
      </c>
    </row>
    <row r="49" spans="1:17" s="128" customFormat="1" ht="15" customHeight="1">
      <c r="A49" s="149"/>
      <c r="B49" s="150" t="s">
        <v>297</v>
      </c>
      <c r="C49" s="155">
        <f t="shared" ref="C49:G49" si="8">SUM(C28:C48)</f>
        <v>3153994.8000000003</v>
      </c>
      <c r="D49" s="155">
        <f t="shared" si="8"/>
        <v>3534039.15</v>
      </c>
      <c r="E49" s="155">
        <f t="shared" si="8"/>
        <v>4651661.7300000004</v>
      </c>
      <c r="F49" s="155">
        <f t="shared" si="8"/>
        <v>5081746.0190000003</v>
      </c>
      <c r="G49" s="155">
        <f t="shared" si="8"/>
        <v>72999.06</v>
      </c>
      <c r="H49" s="156">
        <f t="shared" si="0"/>
        <v>147.48476218159902</v>
      </c>
      <c r="I49" s="156">
        <f t="shared" si="3"/>
        <v>143.79427627450025</v>
      </c>
      <c r="J49" s="156">
        <f t="shared" si="4"/>
        <v>145.85987478378669</v>
      </c>
      <c r="K49" s="104">
        <f>'CD Ratio_2'!C49+'CD Ratio_2'!D49+'CD Ratio_2'!E49</f>
        <v>3534039.1499999994</v>
      </c>
      <c r="L49" s="104">
        <f t="shared" si="6"/>
        <v>0</v>
      </c>
      <c r="M49" s="104">
        <f>'CD Ratio_2'!F49+'CD Ratio_2'!G49+'CD Ratio_2'!H49</f>
        <v>5081746.0990000004</v>
      </c>
      <c r="N49" s="104">
        <f t="shared" si="7"/>
        <v>-8.0000000074505806E-2</v>
      </c>
      <c r="O49" s="239"/>
      <c r="P49" s="239"/>
      <c r="Q49" s="240"/>
    </row>
    <row r="50" spans="1:17" s="46" customFormat="1" ht="15" customHeight="1">
      <c r="A50" s="51">
        <v>43</v>
      </c>
      <c r="B50" s="153" t="s">
        <v>43</v>
      </c>
      <c r="C50" s="103">
        <v>668852.54</v>
      </c>
      <c r="D50" s="103">
        <v>691503.45</v>
      </c>
      <c r="E50" s="104">
        <v>403251.83</v>
      </c>
      <c r="F50" s="104">
        <v>414641.72</v>
      </c>
      <c r="G50" s="104">
        <v>0</v>
      </c>
      <c r="H50" s="54">
        <f t="shared" si="0"/>
        <v>60.290094734483624</v>
      </c>
      <c r="I50" s="54">
        <f t="shared" si="3"/>
        <v>59.962350151687609</v>
      </c>
      <c r="J50" s="54">
        <f t="shared" si="4"/>
        <v>59.962350151687609</v>
      </c>
      <c r="K50" s="104">
        <f>'CD Ratio_2'!C50+'CD Ratio_2'!D50+'CD Ratio_2'!E50</f>
        <v>691503.45000000007</v>
      </c>
      <c r="L50" s="104">
        <f t="shared" si="6"/>
        <v>0</v>
      </c>
      <c r="M50" s="104">
        <f>'CD Ratio_2'!F50+'CD Ratio_2'!G50+'CD Ratio_2'!H50</f>
        <v>414641.72000000003</v>
      </c>
      <c r="N50" s="104">
        <f t="shared" si="7"/>
        <v>0</v>
      </c>
    </row>
    <row r="51" spans="1:17" s="46" customFormat="1" ht="15" customHeight="1">
      <c r="A51" s="244">
        <v>44</v>
      </c>
      <c r="B51" s="153" t="s">
        <v>206</v>
      </c>
      <c r="C51" s="103">
        <v>661638</v>
      </c>
      <c r="D51" s="103">
        <v>685731</v>
      </c>
      <c r="E51" s="104">
        <v>273580</v>
      </c>
      <c r="F51" s="104">
        <v>276567</v>
      </c>
      <c r="G51" s="104">
        <v>0</v>
      </c>
      <c r="H51" s="54">
        <f t="shared" si="0"/>
        <v>41.34889471281879</v>
      </c>
      <c r="I51" s="54">
        <f t="shared" si="3"/>
        <v>40.331704414704895</v>
      </c>
      <c r="J51" s="54">
        <f t="shared" si="4"/>
        <v>40.331704414704895</v>
      </c>
      <c r="K51" s="104">
        <f>'CD Ratio_2'!C51+'CD Ratio_2'!D51+'CD Ratio_2'!E51</f>
        <v>685731</v>
      </c>
      <c r="L51" s="104">
        <f t="shared" si="6"/>
        <v>0</v>
      </c>
      <c r="M51" s="104">
        <f>'CD Ratio_2'!F51+'CD Ratio_2'!G51+'CD Ratio_2'!H51</f>
        <v>276567</v>
      </c>
      <c r="N51" s="104">
        <f t="shared" si="7"/>
        <v>0</v>
      </c>
    </row>
    <row r="52" spans="1:17" s="46" customFormat="1" ht="15" customHeight="1">
      <c r="A52" s="51">
        <v>45</v>
      </c>
      <c r="B52" s="153" t="s">
        <v>49</v>
      </c>
      <c r="C52" s="103">
        <v>594211.23</v>
      </c>
      <c r="D52" s="103">
        <v>611090.75</v>
      </c>
      <c r="E52" s="104">
        <v>473461.56</v>
      </c>
      <c r="F52" s="104">
        <v>489410.26</v>
      </c>
      <c r="G52" s="104">
        <v>0</v>
      </c>
      <c r="H52" s="54">
        <f t="shared" si="0"/>
        <v>79.67899899838649</v>
      </c>
      <c r="I52" s="54">
        <f t="shared" si="3"/>
        <v>80.087983658728263</v>
      </c>
      <c r="J52" s="54">
        <f t="shared" si="4"/>
        <v>80.087983658728263</v>
      </c>
      <c r="K52" s="104">
        <f>'CD Ratio_2'!C52+'CD Ratio_2'!D52+'CD Ratio_2'!E52</f>
        <v>611090.75</v>
      </c>
      <c r="L52" s="104">
        <f t="shared" si="6"/>
        <v>0</v>
      </c>
      <c r="M52" s="104">
        <f>'CD Ratio_2'!F52+'CD Ratio_2'!G52+'CD Ratio_2'!H52</f>
        <v>489410.25999999995</v>
      </c>
      <c r="N52" s="104">
        <f t="shared" si="7"/>
        <v>0</v>
      </c>
    </row>
    <row r="53" spans="1:17" s="128" customFormat="1" ht="15" customHeight="1">
      <c r="A53" s="149"/>
      <c r="B53" s="152" t="s">
        <v>307</v>
      </c>
      <c r="C53" s="155">
        <f t="shared" ref="C53:G53" si="9">SUM(C50:C52)</f>
        <v>1924701.77</v>
      </c>
      <c r="D53" s="155">
        <f t="shared" si="9"/>
        <v>1988325.2</v>
      </c>
      <c r="E53" s="155">
        <f t="shared" si="9"/>
        <v>1150293.3900000001</v>
      </c>
      <c r="F53" s="155">
        <f t="shared" si="9"/>
        <v>1180618.98</v>
      </c>
      <c r="G53" s="155">
        <f t="shared" si="9"/>
        <v>0</v>
      </c>
      <c r="H53" s="156">
        <f t="shared" si="0"/>
        <v>59.764759815231017</v>
      </c>
      <c r="I53" s="156">
        <f t="shared" si="3"/>
        <v>59.377559566211808</v>
      </c>
      <c r="J53" s="156">
        <f t="shared" si="4"/>
        <v>59.377559566211808</v>
      </c>
      <c r="K53" s="104">
        <f>'CD Ratio_2'!C53+'CD Ratio_2'!D53+'CD Ratio_2'!E53</f>
        <v>1988325.2000000002</v>
      </c>
      <c r="L53" s="104">
        <f t="shared" si="6"/>
        <v>0</v>
      </c>
      <c r="M53" s="104">
        <f>'CD Ratio_2'!F53+'CD Ratio_2'!G53+'CD Ratio_2'!H53</f>
        <v>1180618.98</v>
      </c>
      <c r="N53" s="104">
        <f t="shared" si="7"/>
        <v>0</v>
      </c>
    </row>
    <row r="54" spans="1:17" s="46" customFormat="1" ht="15" customHeight="1">
      <c r="A54" s="51">
        <v>46</v>
      </c>
      <c r="B54" s="153" t="s">
        <v>298</v>
      </c>
      <c r="C54" s="103">
        <v>0</v>
      </c>
      <c r="D54" s="103">
        <v>0</v>
      </c>
      <c r="E54" s="104">
        <v>0</v>
      </c>
      <c r="F54" s="104">
        <v>0</v>
      </c>
      <c r="G54" s="104">
        <v>0</v>
      </c>
      <c r="H54" s="54">
        <v>0</v>
      </c>
      <c r="I54" s="54">
        <v>0</v>
      </c>
      <c r="J54" s="54">
        <v>0</v>
      </c>
      <c r="K54" s="104">
        <f>'CD Ratio_2'!C54+'CD Ratio_2'!D54+'CD Ratio_2'!E54</f>
        <v>0</v>
      </c>
      <c r="L54" s="104">
        <f t="shared" si="6"/>
        <v>0</v>
      </c>
      <c r="M54" s="104">
        <f>'CD Ratio_2'!F54+'CD Ratio_2'!G54+'CD Ratio_2'!H54</f>
        <v>0</v>
      </c>
      <c r="N54" s="104">
        <f t="shared" si="7"/>
        <v>0</v>
      </c>
    </row>
    <row r="55" spans="1:17" s="46" customFormat="1" ht="15" customHeight="1">
      <c r="A55" s="244">
        <v>47</v>
      </c>
      <c r="B55" s="153" t="s">
        <v>231</v>
      </c>
      <c r="C55" s="103">
        <v>2103183</v>
      </c>
      <c r="D55" s="103">
        <v>2120419</v>
      </c>
      <c r="E55" s="104">
        <v>2717123</v>
      </c>
      <c r="F55" s="104">
        <v>3112911</v>
      </c>
      <c r="G55" s="104">
        <v>0</v>
      </c>
      <c r="H55" s="54">
        <f t="shared" si="0"/>
        <v>129.19099289030009</v>
      </c>
      <c r="I55" s="54">
        <f t="shared" si="3"/>
        <v>146.80640948793612</v>
      </c>
      <c r="J55" s="54">
        <f t="shared" si="4"/>
        <v>146.80640948793612</v>
      </c>
      <c r="K55" s="104">
        <f>'CD Ratio_2'!C55+'CD Ratio_2'!D55+'CD Ratio_2'!E55</f>
        <v>2120419</v>
      </c>
      <c r="L55" s="104">
        <f t="shared" si="6"/>
        <v>0</v>
      </c>
      <c r="M55" s="104">
        <f>'CD Ratio_2'!F55+'CD Ratio_2'!G55+'CD Ratio_2'!H55</f>
        <v>3112911</v>
      </c>
      <c r="N55" s="104">
        <f t="shared" si="7"/>
        <v>0</v>
      </c>
    </row>
    <row r="56" spans="1:17" s="46" customFormat="1" ht="15" customHeight="1">
      <c r="A56" s="51">
        <v>48</v>
      </c>
      <c r="B56" s="153" t="s">
        <v>299</v>
      </c>
      <c r="C56" s="103">
        <v>7327</v>
      </c>
      <c r="D56" s="103">
        <v>8129</v>
      </c>
      <c r="E56" s="104">
        <v>3498</v>
      </c>
      <c r="F56" s="104">
        <v>2587</v>
      </c>
      <c r="G56" s="104">
        <v>0</v>
      </c>
      <c r="H56" s="54">
        <v>0</v>
      </c>
      <c r="I56" s="54">
        <f t="shared" si="3"/>
        <v>31.824332636240619</v>
      </c>
      <c r="J56" s="54">
        <f t="shared" si="4"/>
        <v>31.824332636240619</v>
      </c>
      <c r="K56" s="104">
        <f>'CD Ratio_2'!C56+'CD Ratio_2'!D56+'CD Ratio_2'!E56</f>
        <v>8129</v>
      </c>
      <c r="L56" s="104">
        <f t="shared" si="6"/>
        <v>0</v>
      </c>
      <c r="M56" s="104">
        <f>'CD Ratio_2'!F56+'CD Ratio_2'!G56+'CD Ratio_2'!H56</f>
        <v>2587</v>
      </c>
      <c r="N56" s="104">
        <f t="shared" si="7"/>
        <v>0</v>
      </c>
    </row>
    <row r="57" spans="1:17" s="46" customFormat="1" ht="15" customHeight="1">
      <c r="A57" s="244">
        <v>49</v>
      </c>
      <c r="B57" s="153" t="s">
        <v>305</v>
      </c>
      <c r="C57" s="103">
        <v>5613</v>
      </c>
      <c r="D57" s="103">
        <v>6012</v>
      </c>
      <c r="E57" s="104">
        <v>4638</v>
      </c>
      <c r="F57" s="104">
        <v>4725</v>
      </c>
      <c r="G57" s="104">
        <v>0</v>
      </c>
      <c r="H57" s="54">
        <v>0</v>
      </c>
      <c r="I57" s="54">
        <f t="shared" si="3"/>
        <v>78.592814371257489</v>
      </c>
      <c r="J57" s="54">
        <f t="shared" si="4"/>
        <v>78.592814371257489</v>
      </c>
      <c r="K57" s="104">
        <f>'CD Ratio_2'!C57+'CD Ratio_2'!D57+'CD Ratio_2'!E57</f>
        <v>6012</v>
      </c>
      <c r="L57" s="104">
        <f t="shared" si="6"/>
        <v>0</v>
      </c>
      <c r="M57" s="104">
        <f>'CD Ratio_2'!F57+'CD Ratio_2'!G57+'CD Ratio_2'!H57</f>
        <v>4725</v>
      </c>
      <c r="N57" s="104">
        <f t="shared" si="7"/>
        <v>0</v>
      </c>
    </row>
    <row r="58" spans="1:17" s="128" customFormat="1" ht="15" customHeight="1">
      <c r="A58" s="157"/>
      <c r="B58" s="150" t="s">
        <v>300</v>
      </c>
      <c r="C58" s="155">
        <f t="shared" ref="C58:G58" si="10">SUM(C54:C57)</f>
        <v>2116123</v>
      </c>
      <c r="D58" s="155">
        <f t="shared" si="10"/>
        <v>2134560</v>
      </c>
      <c r="E58" s="155">
        <f t="shared" si="10"/>
        <v>2725259</v>
      </c>
      <c r="F58" s="155">
        <f t="shared" si="10"/>
        <v>3120223</v>
      </c>
      <c r="G58" s="155">
        <f t="shared" si="10"/>
        <v>0</v>
      </c>
      <c r="H58" s="156">
        <f t="shared" si="0"/>
        <v>128.7854723000506</v>
      </c>
      <c r="I58" s="156">
        <f t="shared" si="3"/>
        <v>146.17640169402594</v>
      </c>
      <c r="J58" s="54">
        <f t="shared" si="4"/>
        <v>146.17640169402594</v>
      </c>
      <c r="K58" s="104">
        <f>'CD Ratio_2'!C58+'CD Ratio_2'!D58+'CD Ratio_2'!E58</f>
        <v>2134560</v>
      </c>
      <c r="L58" s="104">
        <f t="shared" si="6"/>
        <v>0</v>
      </c>
      <c r="M58" s="104">
        <f>'CD Ratio_2'!F58+'CD Ratio_2'!G58+'CD Ratio_2'!H58</f>
        <v>3120223</v>
      </c>
      <c r="N58" s="104">
        <f t="shared" si="7"/>
        <v>0</v>
      </c>
    </row>
    <row r="59" spans="1:17" s="128" customFormat="1" ht="15" customHeight="1">
      <c r="A59" s="149"/>
      <c r="B59" s="150" t="s">
        <v>232</v>
      </c>
      <c r="C59" s="155">
        <f t="shared" ref="C59:G59" si="11">C58+C53+C49+C27</f>
        <v>35118642.840000004</v>
      </c>
      <c r="D59" s="155">
        <f t="shared" si="11"/>
        <v>36543227.630000003</v>
      </c>
      <c r="E59" s="155">
        <f t="shared" si="11"/>
        <v>26086023.420000002</v>
      </c>
      <c r="F59" s="155">
        <f t="shared" si="11"/>
        <v>27292391.879000001</v>
      </c>
      <c r="G59" s="155">
        <f t="shared" si="11"/>
        <v>1064660.56</v>
      </c>
      <c r="H59" s="156">
        <f t="shared" si="0"/>
        <v>74.279702489778785</v>
      </c>
      <c r="I59" s="156">
        <f t="shared" si="3"/>
        <v>74.685225277130229</v>
      </c>
      <c r="J59" s="156">
        <f t="shared" si="4"/>
        <v>77.598653096861113</v>
      </c>
      <c r="K59" s="104">
        <f>'CD Ratio_2'!C59+'CD Ratio_2'!D59+'CD Ratio_2'!E59</f>
        <v>36543227.789999999</v>
      </c>
      <c r="L59" s="104">
        <f t="shared" si="6"/>
        <v>-0.15999999642372131</v>
      </c>
      <c r="M59" s="104">
        <f>'CD Ratio_2'!F59+'CD Ratio_2'!G59+'CD Ratio_2'!H59</f>
        <v>27292391.369000003</v>
      </c>
      <c r="N59" s="104">
        <f t="shared" si="7"/>
        <v>0.50999999791383743</v>
      </c>
    </row>
    <row r="60" spans="1:17">
      <c r="D60" s="190" t="s">
        <v>1217</v>
      </c>
      <c r="G60" s="242"/>
      <c r="I60" s="243"/>
    </row>
    <row r="61" spans="1:17" hidden="1"/>
    <row r="62" spans="1:17" hidden="1">
      <c r="D62" s="190"/>
      <c r="E62" s="190"/>
      <c r="F62" s="191"/>
      <c r="G62" s="191"/>
      <c r="O62" s="77"/>
      <c r="P62" s="77"/>
    </row>
    <row r="63" spans="1:17" hidden="1">
      <c r="D63" s="192"/>
      <c r="E63" s="192"/>
      <c r="F63" s="193"/>
      <c r="G63" s="193"/>
      <c r="O63" s="77"/>
      <c r="P63" s="77"/>
    </row>
    <row r="64" spans="1:17" hidden="1"/>
    <row r="65" spans="1:16" hidden="1">
      <c r="A65" s="77"/>
      <c r="E65" s="77"/>
      <c r="F65" s="77"/>
      <c r="G65" s="77"/>
      <c r="K65" s="77"/>
      <c r="L65" s="77"/>
      <c r="M65" s="77"/>
      <c r="N65" s="77"/>
      <c r="O65" s="77"/>
      <c r="P65" s="77"/>
    </row>
    <row r="66" spans="1:16" hidden="1">
      <c r="A66" s="77"/>
      <c r="D66" s="199"/>
      <c r="E66" s="77"/>
      <c r="F66" s="77"/>
      <c r="G66" s="77"/>
      <c r="K66" s="77"/>
      <c r="L66" s="77"/>
      <c r="M66" s="77"/>
      <c r="N66" s="77"/>
      <c r="O66" s="77"/>
      <c r="P66" s="77"/>
    </row>
    <row r="68" spans="1:16" hidden="1">
      <c r="C68" s="303" t="s">
        <v>678</v>
      </c>
      <c r="D68" s="303">
        <f>D49+D27</f>
        <v>32420342.43</v>
      </c>
      <c r="E68" s="303"/>
      <c r="F68" s="303">
        <f t="shared" ref="F68" si="12">F49+F27</f>
        <v>22991549.899</v>
      </c>
      <c r="G68" s="303"/>
      <c r="H68" s="303"/>
      <c r="I68" s="304">
        <f>F68*100/D68</f>
        <v>70.917048296580873</v>
      </c>
    </row>
    <row r="69" spans="1:16">
      <c r="F69" s="42"/>
      <c r="H69" s="102"/>
    </row>
    <row r="71" spans="1:16">
      <c r="D71" s="199"/>
      <c r="F71" s="173"/>
      <c r="G71" s="173"/>
      <c r="H71" s="173"/>
      <c r="I71" s="173"/>
      <c r="J71" s="173"/>
      <c r="K71" s="106"/>
      <c r="L71" s="106"/>
      <c r="M71" s="106"/>
      <c r="N71" s="106"/>
    </row>
  </sheetData>
  <sheetProtection formatCells="0" formatColumns="0" formatRows="0" insertColumns="0" insertRows="0" insertHyperlinks="0" deleteColumns="0" deleteRows="0" selectLockedCells="1" sort="0" autoFilter="0" pivotTables="0"/>
  <autoFilter ref="C5:N60"/>
  <mergeCells count="9">
    <mergeCell ref="K4:N4"/>
    <mergeCell ref="A1:J1"/>
    <mergeCell ref="H3:J3"/>
    <mergeCell ref="A2:J2"/>
    <mergeCell ref="A4:A5"/>
    <mergeCell ref="B4:B5"/>
    <mergeCell ref="C4:D4"/>
    <mergeCell ref="H4:J4"/>
    <mergeCell ref="E4:G4"/>
  </mergeCells>
  <phoneticPr fontId="10" type="noConversion"/>
  <pageMargins left="1.25" right="0.25" top="0.5" bottom="0.5" header="0.3" footer="0.3"/>
  <pageSetup scale="72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8"/>
  <sheetViews>
    <sheetView view="pageBreakPreview" zoomScale="60" zoomScaleNormal="100" workbookViewId="0">
      <pane xSplit="1" ySplit="4" topLeftCell="B40" activePane="bottomRight" state="frozen"/>
      <selection pane="topRight" activeCell="B1" sqref="B1"/>
      <selection pane="bottomLeft" activeCell="A5" sqref="A5"/>
      <selection pane="bottomRight" activeCell="M64" sqref="M64"/>
    </sheetView>
  </sheetViews>
  <sheetFormatPr baseColWidth="10" defaultColWidth="9.19921875" defaultRowHeight="13"/>
  <cols>
    <col min="1" max="1" width="4.19921875" style="299" customWidth="1"/>
    <col min="2" max="2" width="16" style="299" customWidth="1"/>
    <col min="3" max="3" width="9.3984375" style="302" customWidth="1"/>
    <col min="4" max="4" width="8.3984375" style="299" customWidth="1"/>
    <col min="5" max="5" width="9.796875" style="299" customWidth="1"/>
    <col min="6" max="7" width="9.19921875" style="299" customWidth="1"/>
    <col min="8" max="8" width="8.3984375" style="299" customWidth="1"/>
    <col min="9" max="9" width="9.19921875" style="299"/>
    <col min="10" max="10" width="11.796875" style="299" customWidth="1"/>
    <col min="11" max="16384" width="9.19921875" style="299"/>
  </cols>
  <sheetData>
    <row r="1" spans="1:13" ht="18">
      <c r="A1" s="555" t="s">
        <v>1143</v>
      </c>
      <c r="B1" s="555"/>
      <c r="C1" s="555"/>
      <c r="D1" s="555"/>
      <c r="E1" s="555"/>
      <c r="F1" s="555"/>
      <c r="G1" s="555"/>
      <c r="H1" s="555"/>
      <c r="I1" s="555"/>
      <c r="J1" s="555"/>
      <c r="K1" s="555"/>
      <c r="L1" s="555"/>
      <c r="M1" s="555"/>
    </row>
    <row r="2" spans="1:13" ht="20" customHeight="1">
      <c r="C2" s="300"/>
      <c r="D2" s="300"/>
      <c r="F2" s="553"/>
      <c r="G2" s="553"/>
      <c r="H2" s="553"/>
      <c r="I2" s="560" t="s">
        <v>1144</v>
      </c>
      <c r="J2" s="560"/>
      <c r="K2" s="560"/>
      <c r="L2" s="560"/>
      <c r="M2" s="356"/>
    </row>
    <row r="3" spans="1:13" s="301" customFormat="1" ht="15" customHeight="1">
      <c r="A3" s="556" t="s">
        <v>113</v>
      </c>
      <c r="B3" s="556" t="s">
        <v>1080</v>
      </c>
      <c r="C3" s="554" t="s">
        <v>1079</v>
      </c>
      <c r="D3" s="554"/>
      <c r="E3" s="554"/>
      <c r="F3" s="554"/>
      <c r="G3" s="554"/>
      <c r="H3" s="554"/>
      <c r="I3" s="554"/>
      <c r="J3" s="558" t="s">
        <v>1088</v>
      </c>
      <c r="K3" s="558" t="s">
        <v>1089</v>
      </c>
      <c r="L3" s="558" t="s">
        <v>1090</v>
      </c>
      <c r="M3" s="558" t="s">
        <v>1091</v>
      </c>
    </row>
    <row r="4" spans="1:13" ht="42">
      <c r="A4" s="557"/>
      <c r="B4" s="557"/>
      <c r="C4" s="347" t="s">
        <v>1081</v>
      </c>
      <c r="D4" s="347" t="s">
        <v>1082</v>
      </c>
      <c r="E4" s="347" t="s">
        <v>1083</v>
      </c>
      <c r="F4" s="347" t="s">
        <v>1084</v>
      </c>
      <c r="G4" s="347" t="s">
        <v>1085</v>
      </c>
      <c r="H4" s="347" t="s">
        <v>1086</v>
      </c>
      <c r="I4" s="347" t="s">
        <v>1087</v>
      </c>
      <c r="J4" s="559"/>
      <c r="K4" s="559"/>
      <c r="L4" s="559"/>
      <c r="M4" s="559"/>
    </row>
    <row r="5" spans="1:13" ht="14">
      <c r="A5" s="348">
        <v>1</v>
      </c>
      <c r="B5" s="351" t="s">
        <v>1092</v>
      </c>
      <c r="C5" s="346">
        <v>0.22916</v>
      </c>
      <c r="D5" s="346">
        <v>1.3371200000000001</v>
      </c>
      <c r="E5" s="346">
        <v>0.78718999999999995</v>
      </c>
      <c r="F5" s="346">
        <v>0.77908999999999995</v>
      </c>
      <c r="G5" s="346">
        <v>1.5662799999999999</v>
      </c>
      <c r="H5" s="346">
        <v>0.40716999999999998</v>
      </c>
      <c r="I5" s="346">
        <f>H5*100/G5</f>
        <v>25.995990499782927</v>
      </c>
      <c r="J5" s="346">
        <v>9.954797580000001</v>
      </c>
      <c r="K5" s="346">
        <v>1.2697099999999999</v>
      </c>
      <c r="L5" s="346">
        <v>1.10364</v>
      </c>
      <c r="M5" s="350">
        <f>L5*100/G5</f>
        <v>70.462497126950481</v>
      </c>
    </row>
    <row r="6" spans="1:13" ht="14">
      <c r="A6" s="348">
        <v>2</v>
      </c>
      <c r="B6" s="351" t="s">
        <v>1093</v>
      </c>
      <c r="C6" s="346">
        <v>1.77919</v>
      </c>
      <c r="D6" s="346">
        <v>1.0310600000000001</v>
      </c>
      <c r="E6" s="346">
        <v>1.40412</v>
      </c>
      <c r="F6" s="346">
        <v>1.4061300000000001</v>
      </c>
      <c r="G6" s="346">
        <v>2.8102499999999999</v>
      </c>
      <c r="H6" s="346">
        <v>0.87350000000000005</v>
      </c>
      <c r="I6" s="346">
        <f t="shared" ref="I6:I55" si="0">H6*100/G6</f>
        <v>31.082643892892097</v>
      </c>
      <c r="J6" s="346">
        <v>40.711265750000003</v>
      </c>
      <c r="K6" s="346">
        <v>1.8599000000000001</v>
      </c>
      <c r="L6" s="346">
        <v>2.2679200000000002</v>
      </c>
      <c r="M6" s="350">
        <f t="shared" ref="M6:M56" si="1">L6*100/G6</f>
        <v>80.701716929098851</v>
      </c>
    </row>
    <row r="7" spans="1:13" ht="14">
      <c r="A7" s="348">
        <v>3</v>
      </c>
      <c r="B7" s="351" t="s">
        <v>1094</v>
      </c>
      <c r="C7" s="346">
        <v>1.4348700000000001</v>
      </c>
      <c r="D7" s="346">
        <v>1.0082899999999999</v>
      </c>
      <c r="E7" s="346">
        <v>1.1678500000000001</v>
      </c>
      <c r="F7" s="346">
        <v>1.2753099999999999</v>
      </c>
      <c r="G7" s="346">
        <v>2.4431600000000002</v>
      </c>
      <c r="H7" s="346">
        <v>0.24149999999999999</v>
      </c>
      <c r="I7" s="346">
        <f t="shared" si="0"/>
        <v>9.8847394358126355</v>
      </c>
      <c r="J7" s="346">
        <v>44.169261607000003</v>
      </c>
      <c r="K7" s="346">
        <v>1.6270500000000001</v>
      </c>
      <c r="L7" s="346">
        <v>1.94414</v>
      </c>
      <c r="M7" s="350">
        <f t="shared" si="1"/>
        <v>79.574812947166777</v>
      </c>
    </row>
    <row r="8" spans="1:13" ht="14">
      <c r="A8" s="348">
        <v>4</v>
      </c>
      <c r="B8" s="351" t="s">
        <v>1095</v>
      </c>
      <c r="C8" s="346">
        <v>2.0527700000000002</v>
      </c>
      <c r="D8" s="346">
        <v>1.60792</v>
      </c>
      <c r="E8" s="346">
        <v>1.9134500000000001</v>
      </c>
      <c r="F8" s="346">
        <v>1.7472399999999999</v>
      </c>
      <c r="G8" s="346">
        <v>3.6606900000000002</v>
      </c>
      <c r="H8" s="346">
        <v>1.07145</v>
      </c>
      <c r="I8" s="346">
        <f t="shared" si="0"/>
        <v>29.269072224088898</v>
      </c>
      <c r="J8" s="346">
        <v>28.440276718</v>
      </c>
      <c r="K8" s="346">
        <v>2.5988500000000001</v>
      </c>
      <c r="L8" s="346">
        <v>2.9775800000000001</v>
      </c>
      <c r="M8" s="350">
        <f t="shared" si="1"/>
        <v>81.33931034859549</v>
      </c>
    </row>
    <row r="9" spans="1:13" ht="14">
      <c r="A9" s="348">
        <v>5</v>
      </c>
      <c r="B9" s="349" t="s">
        <v>1096</v>
      </c>
      <c r="C9" s="346">
        <v>3.1609500000000001</v>
      </c>
      <c r="D9" s="346">
        <v>1.94295</v>
      </c>
      <c r="E9" s="346">
        <v>2.60927</v>
      </c>
      <c r="F9" s="346">
        <v>2.4946299999999999</v>
      </c>
      <c r="G9" s="346">
        <v>5.1039000000000003</v>
      </c>
      <c r="H9" s="346">
        <v>0.74073</v>
      </c>
      <c r="I9" s="346">
        <f t="shared" si="0"/>
        <v>14.513019455710337</v>
      </c>
      <c r="J9" s="346">
        <v>77.587513560000005</v>
      </c>
      <c r="K9" s="346">
        <v>3.1059899999999998</v>
      </c>
      <c r="L9" s="346">
        <v>4.2452300000000003</v>
      </c>
      <c r="M9" s="350">
        <f t="shared" si="1"/>
        <v>83.176198593232627</v>
      </c>
    </row>
    <row r="10" spans="1:13" ht="14">
      <c r="A10" s="348">
        <v>6</v>
      </c>
      <c r="B10" s="351" t="s">
        <v>1097</v>
      </c>
      <c r="C10" s="352">
        <v>2.9030999999999998</v>
      </c>
      <c r="D10" s="352">
        <v>2.3937300000000001</v>
      </c>
      <c r="E10" s="352">
        <v>2.4445899999999998</v>
      </c>
      <c r="F10" s="352">
        <v>2.8522400000000001</v>
      </c>
      <c r="G10" s="352">
        <v>5.2968299999999999</v>
      </c>
      <c r="H10" s="352">
        <v>1.46316</v>
      </c>
      <c r="I10" s="346">
        <f t="shared" si="0"/>
        <v>27.623314321962383</v>
      </c>
      <c r="J10" s="346">
        <v>46.776764119000013</v>
      </c>
      <c r="K10" s="352">
        <v>4.0916600000000001</v>
      </c>
      <c r="L10" s="352">
        <v>3.89784</v>
      </c>
      <c r="M10" s="350">
        <f t="shared" si="1"/>
        <v>73.588164996799975</v>
      </c>
    </row>
    <row r="11" spans="1:13" ht="14">
      <c r="A11" s="348">
        <v>7</v>
      </c>
      <c r="B11" s="351" t="s">
        <v>1098</v>
      </c>
      <c r="C11" s="346">
        <v>2.6888000000000001</v>
      </c>
      <c r="D11" s="346">
        <v>1.4287099999999999</v>
      </c>
      <c r="E11" s="346">
        <v>2.1346400000000001</v>
      </c>
      <c r="F11" s="346">
        <v>1.9828699999999999</v>
      </c>
      <c r="G11" s="346">
        <v>4.1175100000000002</v>
      </c>
      <c r="H11" s="346">
        <v>0.73546999999999996</v>
      </c>
      <c r="I11" s="346">
        <f t="shared" si="0"/>
        <v>17.862008835436949</v>
      </c>
      <c r="J11" s="346">
        <v>64.503992299000004</v>
      </c>
      <c r="K11" s="346">
        <v>2.7538</v>
      </c>
      <c r="L11" s="346">
        <v>3.3927499999999999</v>
      </c>
      <c r="M11" s="350">
        <f t="shared" si="1"/>
        <v>82.398099822465511</v>
      </c>
    </row>
    <row r="12" spans="1:13" ht="14">
      <c r="A12" s="348">
        <v>8</v>
      </c>
      <c r="B12" s="351" t="s">
        <v>1099</v>
      </c>
      <c r="C12" s="346">
        <v>2.0124399999999998</v>
      </c>
      <c r="D12" s="346">
        <v>2.6049699999999998</v>
      </c>
      <c r="E12" s="346">
        <v>2.5975299999999999</v>
      </c>
      <c r="F12" s="346">
        <v>2.0198800000000001</v>
      </c>
      <c r="G12" s="346">
        <v>4.6174099999999996</v>
      </c>
      <c r="H12" s="346">
        <v>0.67052999999999996</v>
      </c>
      <c r="I12" s="346">
        <f t="shared" si="0"/>
        <v>14.521777360035172</v>
      </c>
      <c r="J12" s="346">
        <v>67.732526129999997</v>
      </c>
      <c r="K12" s="346">
        <v>3.14324</v>
      </c>
      <c r="L12" s="346">
        <v>3.1727300000000001</v>
      </c>
      <c r="M12" s="350">
        <f t="shared" si="1"/>
        <v>68.712330072486537</v>
      </c>
    </row>
    <row r="13" spans="1:13" ht="14">
      <c r="A13" s="348">
        <v>9</v>
      </c>
      <c r="B13" s="351" t="s">
        <v>1100</v>
      </c>
      <c r="C13" s="346">
        <v>1.68964</v>
      </c>
      <c r="D13" s="346">
        <v>5.9021600000000003</v>
      </c>
      <c r="E13" s="346">
        <v>3.7541099999999998</v>
      </c>
      <c r="F13" s="346">
        <v>3.8376899999999998</v>
      </c>
      <c r="G13" s="346">
        <v>7.5918000000000001</v>
      </c>
      <c r="H13" s="346">
        <v>1.62233</v>
      </c>
      <c r="I13" s="346">
        <f t="shared" si="0"/>
        <v>21.369503938459918</v>
      </c>
      <c r="J13" s="346">
        <v>132.64483255599998</v>
      </c>
      <c r="K13" s="346">
        <v>5.4388100000000001</v>
      </c>
      <c r="L13" s="346">
        <v>6.1328899999999997</v>
      </c>
      <c r="M13" s="350">
        <f t="shared" si="1"/>
        <v>80.783081746094467</v>
      </c>
    </row>
    <row r="14" spans="1:13" ht="14">
      <c r="A14" s="348">
        <v>10</v>
      </c>
      <c r="B14" s="351" t="s">
        <v>1101</v>
      </c>
      <c r="C14" s="346">
        <v>1.2420100000000001</v>
      </c>
      <c r="D14" s="346">
        <v>1.40496</v>
      </c>
      <c r="E14" s="346">
        <v>1.2641100000000001</v>
      </c>
      <c r="F14" s="346">
        <v>1.38286</v>
      </c>
      <c r="G14" s="346">
        <v>2.64697</v>
      </c>
      <c r="H14" s="346">
        <v>0.54957999999999996</v>
      </c>
      <c r="I14" s="346">
        <f t="shared" si="0"/>
        <v>20.762607811951021</v>
      </c>
      <c r="J14" s="346">
        <v>25.378018361000002</v>
      </c>
      <c r="K14" s="346">
        <v>2.0942400000000001</v>
      </c>
      <c r="L14" s="346">
        <v>2.1888100000000001</v>
      </c>
      <c r="M14" s="350">
        <f t="shared" si="1"/>
        <v>82.6911525253403</v>
      </c>
    </row>
    <row r="15" spans="1:13" ht="14">
      <c r="A15" s="348">
        <v>11</v>
      </c>
      <c r="B15" s="351" t="s">
        <v>1102</v>
      </c>
      <c r="C15" s="346">
        <v>1.40204</v>
      </c>
      <c r="D15" s="346">
        <v>5.7385599999999997</v>
      </c>
      <c r="E15" s="346">
        <v>3.7442199999999999</v>
      </c>
      <c r="F15" s="346">
        <v>3.3963800000000002</v>
      </c>
      <c r="G15" s="346">
        <v>7.1406000000000001</v>
      </c>
      <c r="H15" s="346">
        <v>1.1398200000000001</v>
      </c>
      <c r="I15" s="346">
        <f t="shared" si="0"/>
        <v>15.962524157633812</v>
      </c>
      <c r="J15" s="346">
        <v>103.47800249600002</v>
      </c>
      <c r="K15" s="346">
        <v>4.1185999999999998</v>
      </c>
      <c r="L15" s="346">
        <v>4.9767200000000003</v>
      </c>
      <c r="M15" s="350">
        <f t="shared" si="1"/>
        <v>69.69610396885416</v>
      </c>
    </row>
    <row r="16" spans="1:13" ht="14">
      <c r="A16" s="348">
        <v>12</v>
      </c>
      <c r="B16" s="351" t="s">
        <v>1103</v>
      </c>
      <c r="C16" s="346">
        <v>3.69882</v>
      </c>
      <c r="D16" s="346">
        <v>3.2685200000000001</v>
      </c>
      <c r="E16" s="346">
        <v>3.58622</v>
      </c>
      <c r="F16" s="346">
        <v>3.3811200000000001</v>
      </c>
      <c r="G16" s="346">
        <v>6.9673400000000001</v>
      </c>
      <c r="H16" s="346">
        <v>1.0465899999999999</v>
      </c>
      <c r="I16" s="346">
        <f t="shared" si="0"/>
        <v>15.021371140205586</v>
      </c>
      <c r="J16" s="346">
        <v>128.184399775</v>
      </c>
      <c r="K16" s="346">
        <v>4.6265400000000003</v>
      </c>
      <c r="L16" s="346">
        <v>5.8380700000000001</v>
      </c>
      <c r="M16" s="350">
        <f t="shared" si="1"/>
        <v>83.791949294852841</v>
      </c>
    </row>
    <row r="17" spans="1:13" ht="14">
      <c r="A17" s="348">
        <v>13</v>
      </c>
      <c r="B17" s="351" t="s">
        <v>1104</v>
      </c>
      <c r="C17" s="346">
        <v>4.08826</v>
      </c>
      <c r="D17" s="346">
        <v>2.7107199999999998</v>
      </c>
      <c r="E17" s="346">
        <v>3.5539900000000002</v>
      </c>
      <c r="F17" s="346">
        <v>3.24499</v>
      </c>
      <c r="G17" s="346">
        <v>6.7989800000000002</v>
      </c>
      <c r="H17" s="346">
        <v>1.7708299999999999</v>
      </c>
      <c r="I17" s="346">
        <f t="shared" si="0"/>
        <v>26.045524475730183</v>
      </c>
      <c r="J17" s="346">
        <v>53.218672104999996</v>
      </c>
      <c r="K17" s="346">
        <v>5.2418699999999996</v>
      </c>
      <c r="L17" s="346">
        <v>5.4506800000000002</v>
      </c>
      <c r="M17" s="350">
        <f t="shared" si="1"/>
        <v>80.169084186157335</v>
      </c>
    </row>
    <row r="18" spans="1:13" ht="14">
      <c r="A18" s="348">
        <v>14</v>
      </c>
      <c r="B18" s="351" t="s">
        <v>1105</v>
      </c>
      <c r="C18" s="346">
        <v>1.7469600000000001</v>
      </c>
      <c r="D18" s="346">
        <v>1.0537700000000001</v>
      </c>
      <c r="E18" s="346">
        <v>1.43621</v>
      </c>
      <c r="F18" s="346">
        <v>1.36452</v>
      </c>
      <c r="G18" s="346">
        <v>2.8007300000000002</v>
      </c>
      <c r="H18" s="346">
        <v>0.53095999999999999</v>
      </c>
      <c r="I18" s="346">
        <f t="shared" si="0"/>
        <v>18.957914543708245</v>
      </c>
      <c r="J18" s="346">
        <v>38.041962784000006</v>
      </c>
      <c r="K18" s="346">
        <v>1.95564</v>
      </c>
      <c r="L18" s="346">
        <v>2.3408099999999998</v>
      </c>
      <c r="M18" s="350">
        <f t="shared" si="1"/>
        <v>83.578567016456418</v>
      </c>
    </row>
    <row r="19" spans="1:13" ht="14">
      <c r="A19" s="348">
        <v>15</v>
      </c>
      <c r="B19" s="351" t="s">
        <v>1106</v>
      </c>
      <c r="C19" s="346">
        <v>2.7438400000000001</v>
      </c>
      <c r="D19" s="346">
        <v>4.0012499999999998</v>
      </c>
      <c r="E19" s="346">
        <v>3.3098800000000002</v>
      </c>
      <c r="F19" s="346">
        <v>3.4352100000000001</v>
      </c>
      <c r="G19" s="346">
        <v>6.7450900000000003</v>
      </c>
      <c r="H19" s="346">
        <v>1.60615</v>
      </c>
      <c r="I19" s="346">
        <f t="shared" si="0"/>
        <v>23.81213593888295</v>
      </c>
      <c r="J19" s="346">
        <v>77.487651621000012</v>
      </c>
      <c r="K19" s="346">
        <v>5.5663600000000004</v>
      </c>
      <c r="L19" s="346">
        <v>5.2427099999999998</v>
      </c>
      <c r="M19" s="350">
        <f t="shared" si="1"/>
        <v>77.726316476132993</v>
      </c>
    </row>
    <row r="20" spans="1:13" ht="14">
      <c r="A20" s="348">
        <v>16</v>
      </c>
      <c r="B20" s="351" t="s">
        <v>1107</v>
      </c>
      <c r="C20" s="346">
        <v>5.6463900000000002</v>
      </c>
      <c r="D20" s="346">
        <v>4.9473599999999998</v>
      </c>
      <c r="E20" s="346">
        <v>5.1293800000000003</v>
      </c>
      <c r="F20" s="346">
        <v>5.4643699999999997</v>
      </c>
      <c r="G20" s="346">
        <v>10.59375</v>
      </c>
      <c r="H20" s="346">
        <v>2.6718999999999999</v>
      </c>
      <c r="I20" s="346">
        <f t="shared" si="0"/>
        <v>25.221474926253688</v>
      </c>
      <c r="J20" s="346">
        <v>132.97969143400002</v>
      </c>
      <c r="K20" s="346">
        <v>8.23658</v>
      </c>
      <c r="L20" s="346">
        <v>7.93424</v>
      </c>
      <c r="M20" s="350">
        <f t="shared" si="1"/>
        <v>74.8954808259587</v>
      </c>
    </row>
    <row r="21" spans="1:13" ht="14">
      <c r="A21" s="348">
        <v>17</v>
      </c>
      <c r="B21" s="351" t="s">
        <v>1108</v>
      </c>
      <c r="C21" s="346">
        <v>2.85189</v>
      </c>
      <c r="D21" s="346">
        <v>0.82355</v>
      </c>
      <c r="E21" s="346">
        <v>1.8944099999999999</v>
      </c>
      <c r="F21" s="346">
        <v>1.7810299999999999</v>
      </c>
      <c r="G21" s="346">
        <v>3.67544</v>
      </c>
      <c r="H21" s="346">
        <v>0.36127999999999999</v>
      </c>
      <c r="I21" s="346">
        <f t="shared" si="0"/>
        <v>9.8295714254619853</v>
      </c>
      <c r="J21" s="346">
        <v>45.853098594999999</v>
      </c>
      <c r="K21" s="346">
        <v>2.7008800000000002</v>
      </c>
      <c r="L21" s="346">
        <v>3.1449500000000001</v>
      </c>
      <c r="M21" s="350">
        <f t="shared" si="1"/>
        <v>85.566626036610586</v>
      </c>
    </row>
    <row r="22" spans="1:13" ht="14">
      <c r="A22" s="348">
        <v>18</v>
      </c>
      <c r="B22" s="351" t="s">
        <v>1109</v>
      </c>
      <c r="C22" s="346">
        <v>2.46983</v>
      </c>
      <c r="D22" s="346">
        <v>3.1297199999999998</v>
      </c>
      <c r="E22" s="346">
        <v>2.9311799999999999</v>
      </c>
      <c r="F22" s="346">
        <v>2.6683699999999999</v>
      </c>
      <c r="G22" s="346">
        <v>5.5995499999999998</v>
      </c>
      <c r="H22" s="346">
        <v>1.3330200000000001</v>
      </c>
      <c r="I22" s="346">
        <f t="shared" si="0"/>
        <v>23.805841540838106</v>
      </c>
      <c r="J22" s="346">
        <v>43.759548890000005</v>
      </c>
      <c r="K22" s="346">
        <v>3.3180100000000001</v>
      </c>
      <c r="L22" s="346">
        <v>4.1752900000000004</v>
      </c>
      <c r="M22" s="350">
        <f t="shared" si="1"/>
        <v>74.564741809609714</v>
      </c>
    </row>
    <row r="23" spans="1:13" ht="14">
      <c r="A23" s="348">
        <v>19</v>
      </c>
      <c r="B23" s="351" t="s">
        <v>1110</v>
      </c>
      <c r="C23" s="346">
        <v>1.59009</v>
      </c>
      <c r="D23" s="346">
        <v>4.5086399999999998</v>
      </c>
      <c r="E23" s="346">
        <v>3.22342</v>
      </c>
      <c r="F23" s="346">
        <v>2.8753099999999998</v>
      </c>
      <c r="G23" s="346">
        <v>6.0987299999999998</v>
      </c>
      <c r="H23" s="346">
        <v>1.0479700000000001</v>
      </c>
      <c r="I23" s="346">
        <f t="shared" si="0"/>
        <v>17.183413595945389</v>
      </c>
      <c r="J23" s="346">
        <v>116.99154592100001</v>
      </c>
      <c r="K23" s="346">
        <v>4.1934800000000001</v>
      </c>
      <c r="L23" s="346">
        <v>4.3195199999999998</v>
      </c>
      <c r="M23" s="350">
        <f t="shared" si="1"/>
        <v>70.826549134000032</v>
      </c>
    </row>
    <row r="24" spans="1:13" ht="14">
      <c r="A24" s="348">
        <v>20</v>
      </c>
      <c r="B24" s="351" t="s">
        <v>1111</v>
      </c>
      <c r="C24" s="346">
        <v>0.94791000000000003</v>
      </c>
      <c r="D24" s="346">
        <v>0.82410000000000005</v>
      </c>
      <c r="E24" s="346">
        <v>0.85470000000000002</v>
      </c>
      <c r="F24" s="346">
        <v>0.91730999999999996</v>
      </c>
      <c r="G24" s="346">
        <v>1.7720100000000001</v>
      </c>
      <c r="H24" s="346">
        <v>0.50253999999999999</v>
      </c>
      <c r="I24" s="346">
        <f t="shared" si="0"/>
        <v>28.359885102228539</v>
      </c>
      <c r="J24" s="346">
        <v>20.842733478</v>
      </c>
      <c r="K24" s="346">
        <v>1.3506400000000001</v>
      </c>
      <c r="L24" s="346">
        <v>1.56839</v>
      </c>
      <c r="M24" s="350">
        <f t="shared" si="1"/>
        <v>88.509094192470698</v>
      </c>
    </row>
    <row r="25" spans="1:13" ht="14">
      <c r="A25" s="348">
        <v>21</v>
      </c>
      <c r="B25" s="351" t="s">
        <v>1112</v>
      </c>
      <c r="C25" s="346">
        <v>1.7891600000000001</v>
      </c>
      <c r="D25" s="346">
        <v>2.0661499999999999</v>
      </c>
      <c r="E25" s="346">
        <v>1.9148700000000001</v>
      </c>
      <c r="F25" s="346">
        <v>1.9404399999999999</v>
      </c>
      <c r="G25" s="346">
        <v>3.8553099999999998</v>
      </c>
      <c r="H25" s="346">
        <v>0.79152999999999996</v>
      </c>
      <c r="I25" s="346">
        <f t="shared" si="0"/>
        <v>20.530904129629004</v>
      </c>
      <c r="J25" s="346">
        <v>66.326958587000007</v>
      </c>
      <c r="K25" s="346">
        <v>2.88523</v>
      </c>
      <c r="L25" s="346">
        <v>3.3928199999999999</v>
      </c>
      <c r="M25" s="350">
        <f t="shared" si="1"/>
        <v>88.003818110605891</v>
      </c>
    </row>
    <row r="26" spans="1:13" ht="14">
      <c r="A26" s="348">
        <v>22</v>
      </c>
      <c r="B26" s="351" t="s">
        <v>1113</v>
      </c>
      <c r="C26" s="346">
        <v>2.1874899999999999</v>
      </c>
      <c r="D26" s="346">
        <v>8.7337199999999999</v>
      </c>
      <c r="E26" s="346">
        <v>4.9359999999999999</v>
      </c>
      <c r="F26" s="346">
        <v>5.9852100000000004</v>
      </c>
      <c r="G26" s="346">
        <v>10.92121</v>
      </c>
      <c r="H26" s="346">
        <v>2.2675999999999998</v>
      </c>
      <c r="I26" s="346">
        <f t="shared" si="0"/>
        <v>20.7632670738865</v>
      </c>
      <c r="J26" s="346">
        <v>198.07534858999992</v>
      </c>
      <c r="K26" s="346">
        <v>8.9081700000000001</v>
      </c>
      <c r="L26" s="346">
        <v>8.5698000000000008</v>
      </c>
      <c r="M26" s="350">
        <f t="shared" si="1"/>
        <v>78.469327116683957</v>
      </c>
    </row>
    <row r="27" spans="1:13" ht="14">
      <c r="A27" s="348">
        <v>23</v>
      </c>
      <c r="B27" s="351" t="s">
        <v>1114</v>
      </c>
      <c r="C27" s="346">
        <v>2.8604500000000002</v>
      </c>
      <c r="D27" s="346">
        <v>5.14961</v>
      </c>
      <c r="E27" s="346">
        <v>3.8594400000000002</v>
      </c>
      <c r="F27" s="346">
        <v>4.15062</v>
      </c>
      <c r="G27" s="346">
        <v>8.0100599999999993</v>
      </c>
      <c r="H27" s="346">
        <v>1.3480099999999999</v>
      </c>
      <c r="I27" s="346">
        <f t="shared" si="0"/>
        <v>16.828962579556208</v>
      </c>
      <c r="J27" s="346">
        <v>150.76259320999998</v>
      </c>
      <c r="K27" s="346">
        <v>5.6309899999999997</v>
      </c>
      <c r="L27" s="346">
        <v>6.7478999999999996</v>
      </c>
      <c r="M27" s="350">
        <f t="shared" si="1"/>
        <v>84.242814660564349</v>
      </c>
    </row>
    <row r="28" spans="1:13" ht="14">
      <c r="A28" s="348">
        <v>24</v>
      </c>
      <c r="B28" s="351" t="s">
        <v>1115</v>
      </c>
      <c r="C28" s="346">
        <v>2.4459300000000002</v>
      </c>
      <c r="D28" s="346">
        <v>3.7623199999999999</v>
      </c>
      <c r="E28" s="346">
        <v>3.0333199999999998</v>
      </c>
      <c r="F28" s="346">
        <v>3.1749299999999998</v>
      </c>
      <c r="G28" s="346">
        <v>6.2082499999999996</v>
      </c>
      <c r="H28" s="346">
        <v>1.72366</v>
      </c>
      <c r="I28" s="346">
        <f t="shared" si="0"/>
        <v>27.764023678170176</v>
      </c>
      <c r="J28" s="346">
        <v>60.699545311000001</v>
      </c>
      <c r="K28" s="346">
        <v>3.7941699999999998</v>
      </c>
      <c r="L28" s="346">
        <v>4.95221</v>
      </c>
      <c r="M28" s="350">
        <f t="shared" si="1"/>
        <v>79.768211653847715</v>
      </c>
    </row>
    <row r="29" spans="1:13" ht="14">
      <c r="A29" s="348">
        <v>25</v>
      </c>
      <c r="B29" s="351" t="s">
        <v>1116</v>
      </c>
      <c r="C29" s="346">
        <v>2.6981000000000002</v>
      </c>
      <c r="D29" s="346">
        <v>1.2943499999999999</v>
      </c>
      <c r="E29" s="346">
        <v>1.9267000000000001</v>
      </c>
      <c r="F29" s="346">
        <v>2.06575</v>
      </c>
      <c r="G29" s="346">
        <v>3.9924499999999998</v>
      </c>
      <c r="H29" s="346">
        <v>0.55145999999999995</v>
      </c>
      <c r="I29" s="346">
        <f t="shared" si="0"/>
        <v>13.812571228193214</v>
      </c>
      <c r="J29" s="346">
        <v>76.653931564000004</v>
      </c>
      <c r="K29" s="346">
        <v>2.83413</v>
      </c>
      <c r="L29" s="346">
        <v>3.1535700000000002</v>
      </c>
      <c r="M29" s="350">
        <f t="shared" si="1"/>
        <v>78.988340492679939</v>
      </c>
    </row>
    <row r="30" spans="1:13" ht="14">
      <c r="A30" s="348">
        <v>26</v>
      </c>
      <c r="B30" s="351" t="s">
        <v>1117</v>
      </c>
      <c r="C30" s="346">
        <v>3.1791</v>
      </c>
      <c r="D30" s="346">
        <v>1.14524</v>
      </c>
      <c r="E30" s="346">
        <v>2.1597900000000001</v>
      </c>
      <c r="F30" s="346">
        <v>2.1645500000000002</v>
      </c>
      <c r="G30" s="346">
        <v>4.3243400000000003</v>
      </c>
      <c r="H30" s="346">
        <v>0.77146000000000003</v>
      </c>
      <c r="I30" s="346">
        <f t="shared" si="0"/>
        <v>17.839947830189114</v>
      </c>
      <c r="J30" s="346">
        <v>40.735131912</v>
      </c>
      <c r="K30" s="346">
        <v>3.44415</v>
      </c>
      <c r="L30" s="346">
        <v>3.29515</v>
      </c>
      <c r="M30" s="350">
        <f t="shared" si="1"/>
        <v>76.200067524755212</v>
      </c>
    </row>
    <row r="31" spans="1:13" ht="14">
      <c r="A31" s="348">
        <v>27</v>
      </c>
      <c r="B31" s="351" t="s">
        <v>1118</v>
      </c>
      <c r="C31" s="346">
        <v>2.61504</v>
      </c>
      <c r="D31" s="346">
        <v>0.78756000000000004</v>
      </c>
      <c r="E31" s="346">
        <v>1.5783400000000001</v>
      </c>
      <c r="F31" s="346">
        <v>1.82426</v>
      </c>
      <c r="G31" s="346">
        <v>3.4026000000000001</v>
      </c>
      <c r="H31" s="346">
        <v>0.34699000000000002</v>
      </c>
      <c r="I31" s="346">
        <f t="shared" si="0"/>
        <v>10.197789925351204</v>
      </c>
      <c r="J31" s="346">
        <v>57.76076482900001</v>
      </c>
      <c r="K31" s="346">
        <v>2.8016700000000001</v>
      </c>
      <c r="L31" s="346">
        <v>2.8922099999999999</v>
      </c>
      <c r="M31" s="350">
        <f t="shared" si="1"/>
        <v>85</v>
      </c>
    </row>
    <row r="32" spans="1:13" ht="14">
      <c r="A32" s="348">
        <v>28</v>
      </c>
      <c r="B32" s="351" t="s">
        <v>1119</v>
      </c>
      <c r="C32" s="346">
        <v>2.2980700000000001</v>
      </c>
      <c r="D32" s="346">
        <v>3.1425999999999998</v>
      </c>
      <c r="E32" s="346">
        <v>2.78518</v>
      </c>
      <c r="F32" s="346">
        <v>2.6554899999999999</v>
      </c>
      <c r="G32" s="346">
        <v>5.4406699999999999</v>
      </c>
      <c r="H32" s="346">
        <v>1.02166</v>
      </c>
      <c r="I32" s="346">
        <f t="shared" si="0"/>
        <v>18.778201949392262</v>
      </c>
      <c r="J32" s="346">
        <v>67.444031113999998</v>
      </c>
      <c r="K32" s="346">
        <v>4.1516500000000001</v>
      </c>
      <c r="L32" s="346">
        <v>4.4319699999999997</v>
      </c>
      <c r="M32" s="350">
        <f t="shared" si="1"/>
        <v>81.46000400685945</v>
      </c>
    </row>
    <row r="33" spans="1:13" ht="14">
      <c r="A33" s="348">
        <v>29</v>
      </c>
      <c r="B33" s="351" t="s">
        <v>1120</v>
      </c>
      <c r="C33" s="346">
        <v>1.7176199999999999</v>
      </c>
      <c r="D33" s="346">
        <v>4.05776</v>
      </c>
      <c r="E33" s="346">
        <v>3.2571300000000001</v>
      </c>
      <c r="F33" s="346">
        <v>2.5182500000000001</v>
      </c>
      <c r="G33" s="346">
        <v>5.7753800000000002</v>
      </c>
      <c r="H33" s="346">
        <v>1.05525</v>
      </c>
      <c r="I33" s="346">
        <f t="shared" si="0"/>
        <v>18.271524990563393</v>
      </c>
      <c r="J33" s="346">
        <v>71.319338533999996</v>
      </c>
      <c r="K33" s="346">
        <v>3.57742</v>
      </c>
      <c r="L33" s="346">
        <v>4.2168099999999997</v>
      </c>
      <c r="M33" s="350">
        <f t="shared" si="1"/>
        <v>73.013550623508749</v>
      </c>
    </row>
    <row r="34" spans="1:13" ht="14">
      <c r="A34" s="348">
        <v>30</v>
      </c>
      <c r="B34" s="351" t="s">
        <v>1121</v>
      </c>
      <c r="C34" s="346">
        <v>2.9499399999999998</v>
      </c>
      <c r="D34" s="346">
        <v>1.4651799999999999</v>
      </c>
      <c r="E34" s="346">
        <v>2.2473100000000001</v>
      </c>
      <c r="F34" s="346">
        <v>2.1678099999999998</v>
      </c>
      <c r="G34" s="346">
        <v>4.4151199999999999</v>
      </c>
      <c r="H34" s="346">
        <v>0.80388000000000004</v>
      </c>
      <c r="I34" s="346">
        <f t="shared" si="0"/>
        <v>18.207432640562434</v>
      </c>
      <c r="J34" s="346">
        <v>58.467384826999997</v>
      </c>
      <c r="K34" s="346">
        <v>3.27536</v>
      </c>
      <c r="L34" s="346">
        <v>3.5953599999999999</v>
      </c>
      <c r="M34" s="350">
        <f t="shared" si="1"/>
        <v>81.432894236170256</v>
      </c>
    </row>
    <row r="35" spans="1:13" ht="14">
      <c r="A35" s="348">
        <v>31</v>
      </c>
      <c r="B35" s="351" t="s">
        <v>1122</v>
      </c>
      <c r="C35" s="346">
        <v>0.99233000000000005</v>
      </c>
      <c r="D35" s="346">
        <v>1.9556899999999999</v>
      </c>
      <c r="E35" s="346">
        <v>1.5594699999999999</v>
      </c>
      <c r="F35" s="346">
        <v>1.38855</v>
      </c>
      <c r="G35" s="346">
        <v>2.9480200000000001</v>
      </c>
      <c r="H35" s="346">
        <v>0.57249000000000005</v>
      </c>
      <c r="I35" s="346">
        <f t="shared" si="0"/>
        <v>19.419474766114206</v>
      </c>
      <c r="J35" s="346">
        <v>46.514766391999999</v>
      </c>
      <c r="K35" s="346">
        <v>2.0026700000000002</v>
      </c>
      <c r="L35" s="346">
        <v>2.3364799999999999</v>
      </c>
      <c r="M35" s="350">
        <f t="shared" si="1"/>
        <v>79.255907354766919</v>
      </c>
    </row>
    <row r="36" spans="1:13" ht="14">
      <c r="A36" s="348">
        <v>32</v>
      </c>
      <c r="B36" s="351" t="s">
        <v>1123</v>
      </c>
      <c r="C36" s="346">
        <v>1.9146300000000001</v>
      </c>
      <c r="D36" s="346">
        <v>1.85751</v>
      </c>
      <c r="E36" s="346">
        <v>1.83395</v>
      </c>
      <c r="F36" s="346">
        <v>1.9381900000000001</v>
      </c>
      <c r="G36" s="346">
        <v>3.7721399999999998</v>
      </c>
      <c r="H36" s="346">
        <v>0.73048999999999997</v>
      </c>
      <c r="I36" s="346">
        <f t="shared" si="0"/>
        <v>19.365400011664466</v>
      </c>
      <c r="J36" s="346">
        <v>43.592016710999992</v>
      </c>
      <c r="K36" s="346">
        <v>2.6040800000000002</v>
      </c>
      <c r="L36" s="346">
        <v>2.7213099999999999</v>
      </c>
      <c r="M36" s="350">
        <f t="shared" si="1"/>
        <v>72.14233830133557</v>
      </c>
    </row>
    <row r="37" spans="1:13" ht="14">
      <c r="A37" s="348">
        <v>33</v>
      </c>
      <c r="B37" s="351" t="s">
        <v>1124</v>
      </c>
      <c r="C37" s="346">
        <v>2.5266199999999999</v>
      </c>
      <c r="D37" s="346">
        <v>2.4478800000000001</v>
      </c>
      <c r="E37" s="346">
        <v>2.5655999999999999</v>
      </c>
      <c r="F37" s="346">
        <v>2.4089</v>
      </c>
      <c r="G37" s="346">
        <v>4.9744999999999999</v>
      </c>
      <c r="H37" s="346">
        <v>1.0301100000000001</v>
      </c>
      <c r="I37" s="346">
        <f t="shared" si="0"/>
        <v>20.707809830133684</v>
      </c>
      <c r="J37" s="346">
        <v>58.404507364000011</v>
      </c>
      <c r="K37" s="346">
        <v>3.59958</v>
      </c>
      <c r="L37" s="346">
        <v>3.9106000000000001</v>
      </c>
      <c r="M37" s="350">
        <f t="shared" si="1"/>
        <v>78.612925922203232</v>
      </c>
    </row>
    <row r="38" spans="1:13" ht="14">
      <c r="A38" s="348">
        <v>34</v>
      </c>
      <c r="B38" s="351" t="s">
        <v>1125</v>
      </c>
      <c r="C38" s="346">
        <v>4.53085</v>
      </c>
      <c r="D38" s="346">
        <v>3.7153399999999999</v>
      </c>
      <c r="E38" s="346">
        <v>4.1402599999999996</v>
      </c>
      <c r="F38" s="346">
        <v>4.1059299999999999</v>
      </c>
      <c r="G38" s="346">
        <v>8.2461900000000004</v>
      </c>
      <c r="H38" s="346">
        <v>1.6967000000000001</v>
      </c>
      <c r="I38" s="346">
        <f t="shared" si="0"/>
        <v>20.575562775051267</v>
      </c>
      <c r="J38" s="346">
        <v>80.041326287999993</v>
      </c>
      <c r="K38" s="346">
        <v>6.9778700000000002</v>
      </c>
      <c r="L38" s="346">
        <v>6.2599200000000002</v>
      </c>
      <c r="M38" s="350">
        <f t="shared" si="1"/>
        <v>75.912876128248314</v>
      </c>
    </row>
    <row r="39" spans="1:13" ht="14">
      <c r="A39" s="348">
        <v>35</v>
      </c>
      <c r="B39" s="351" t="s">
        <v>1126</v>
      </c>
      <c r="C39" s="346">
        <v>2.5890599999999999</v>
      </c>
      <c r="D39" s="346">
        <v>3.30565</v>
      </c>
      <c r="E39" s="346">
        <v>3.02311</v>
      </c>
      <c r="F39" s="346">
        <v>2.8715999999999999</v>
      </c>
      <c r="G39" s="346">
        <v>5.8947099999999999</v>
      </c>
      <c r="H39" s="346">
        <v>0.96457999999999999</v>
      </c>
      <c r="I39" s="346">
        <f t="shared" si="0"/>
        <v>16.363485226584515</v>
      </c>
      <c r="J39" s="346">
        <v>72.630712543000001</v>
      </c>
      <c r="K39" s="346">
        <v>4.1513099999999996</v>
      </c>
      <c r="L39" s="346">
        <v>4.8101399999999996</v>
      </c>
      <c r="M39" s="350">
        <f t="shared" si="1"/>
        <v>81.600960861518203</v>
      </c>
    </row>
    <row r="40" spans="1:13" ht="14">
      <c r="A40" s="348">
        <v>36</v>
      </c>
      <c r="B40" s="351" t="s">
        <v>1127</v>
      </c>
      <c r="C40" s="346">
        <v>4.0247099999999998</v>
      </c>
      <c r="D40" s="346">
        <v>3.77949</v>
      </c>
      <c r="E40" s="346">
        <v>3.9369299999999998</v>
      </c>
      <c r="F40" s="346">
        <v>3.86727</v>
      </c>
      <c r="G40" s="346">
        <v>7.8041999999999998</v>
      </c>
      <c r="H40" s="346">
        <v>1.5017</v>
      </c>
      <c r="I40" s="346">
        <f t="shared" si="0"/>
        <v>19.242202916378364</v>
      </c>
      <c r="J40" s="346">
        <v>128.582091625</v>
      </c>
      <c r="K40" s="346">
        <v>5.6439199999999996</v>
      </c>
      <c r="L40" s="346">
        <v>6.2942</v>
      </c>
      <c r="M40" s="350">
        <f t="shared" si="1"/>
        <v>80.651444094205686</v>
      </c>
    </row>
    <row r="41" spans="1:13" ht="14">
      <c r="A41" s="348">
        <v>37</v>
      </c>
      <c r="B41" s="351" t="s">
        <v>1128</v>
      </c>
      <c r="C41" s="346">
        <v>4.89445</v>
      </c>
      <c r="D41" s="346">
        <v>6.2172099999999997</v>
      </c>
      <c r="E41" s="346">
        <v>5.5587299999999997</v>
      </c>
      <c r="F41" s="346">
        <v>5.5529299999999999</v>
      </c>
      <c r="G41" s="346">
        <v>11.111660000000001</v>
      </c>
      <c r="H41" s="346">
        <v>2.23861</v>
      </c>
      <c r="I41" s="346">
        <f t="shared" si="0"/>
        <v>20.146494763158699</v>
      </c>
      <c r="J41" s="346">
        <v>119.13456096699998</v>
      </c>
      <c r="K41" s="346">
        <v>8.3056999999999999</v>
      </c>
      <c r="L41" s="346">
        <v>8.80593</v>
      </c>
      <c r="M41" s="350">
        <f t="shared" si="1"/>
        <v>79.24945507691919</v>
      </c>
    </row>
    <row r="42" spans="1:13" ht="14">
      <c r="A42" s="348">
        <v>38</v>
      </c>
      <c r="B42" s="351" t="s">
        <v>1129</v>
      </c>
      <c r="C42" s="346">
        <v>3.2199300000000002</v>
      </c>
      <c r="D42" s="346">
        <v>2.9659900000000001</v>
      </c>
      <c r="E42" s="346">
        <v>2.9477099999999998</v>
      </c>
      <c r="F42" s="346">
        <v>3.23821</v>
      </c>
      <c r="G42" s="346">
        <v>6.1859200000000003</v>
      </c>
      <c r="H42" s="346">
        <v>1.0426200000000001</v>
      </c>
      <c r="I42" s="346">
        <f t="shared" si="0"/>
        <v>16.854728156846516</v>
      </c>
      <c r="J42" s="346">
        <v>119.53830759500003</v>
      </c>
      <c r="K42" s="346">
        <v>4.2394400000000001</v>
      </c>
      <c r="L42" s="346">
        <v>5.3508399999999998</v>
      </c>
      <c r="M42" s="350">
        <f t="shared" si="1"/>
        <v>86.500310382287509</v>
      </c>
    </row>
    <row r="43" spans="1:13" ht="14">
      <c r="A43" s="348">
        <v>39</v>
      </c>
      <c r="B43" s="351" t="s">
        <v>1130</v>
      </c>
      <c r="C43" s="346">
        <v>3.3386100000000001</v>
      </c>
      <c r="D43" s="346">
        <v>2.00922</v>
      </c>
      <c r="E43" s="346">
        <v>2.8388499999999999</v>
      </c>
      <c r="F43" s="346">
        <v>2.5089800000000002</v>
      </c>
      <c r="G43" s="346">
        <v>5.3478300000000001</v>
      </c>
      <c r="H43" s="346">
        <v>0.99314000000000002</v>
      </c>
      <c r="I43" s="346">
        <f t="shared" si="0"/>
        <v>18.570896980644488</v>
      </c>
      <c r="J43" s="346">
        <v>70.793137469999991</v>
      </c>
      <c r="K43" s="346">
        <v>3.8913600000000002</v>
      </c>
      <c r="L43" s="346">
        <v>4.1390900000000004</v>
      </c>
      <c r="M43" s="350">
        <f t="shared" si="1"/>
        <v>77.397561253816974</v>
      </c>
    </row>
    <row r="44" spans="1:13" ht="14">
      <c r="A44" s="348">
        <v>40</v>
      </c>
      <c r="B44" s="351" t="s">
        <v>1131</v>
      </c>
      <c r="C44" s="346">
        <v>3.9368599999999998</v>
      </c>
      <c r="D44" s="346">
        <v>2.1278600000000001</v>
      </c>
      <c r="E44" s="346">
        <v>3.1343299999999998</v>
      </c>
      <c r="F44" s="346">
        <v>2.9303900000000001</v>
      </c>
      <c r="G44" s="346">
        <v>6.0647200000000003</v>
      </c>
      <c r="H44" s="346">
        <v>0.74956</v>
      </c>
      <c r="I44" s="346">
        <f t="shared" si="0"/>
        <v>12.359350472898996</v>
      </c>
      <c r="J44" s="346">
        <v>81.960235259999976</v>
      </c>
      <c r="K44" s="346">
        <v>4.2213599999999998</v>
      </c>
      <c r="L44" s="346">
        <v>5.3336899999999998</v>
      </c>
      <c r="M44" s="350">
        <f t="shared" si="1"/>
        <v>87.946187128177399</v>
      </c>
    </row>
    <row r="45" spans="1:13" ht="14">
      <c r="A45" s="348">
        <v>41</v>
      </c>
      <c r="B45" s="351" t="s">
        <v>1132</v>
      </c>
      <c r="C45" s="346">
        <v>1.6890099999999999</v>
      </c>
      <c r="D45" s="346">
        <v>2.0924399999999999</v>
      </c>
      <c r="E45" s="346">
        <v>1.8935299999999999</v>
      </c>
      <c r="F45" s="346">
        <v>1.88792</v>
      </c>
      <c r="G45" s="346">
        <v>3.78145</v>
      </c>
      <c r="H45" s="346">
        <v>0.34258</v>
      </c>
      <c r="I45" s="346">
        <f t="shared" si="0"/>
        <v>9.059487762630738</v>
      </c>
      <c r="J45" s="346">
        <v>69.327655950000008</v>
      </c>
      <c r="K45" s="346">
        <v>2.5607099999999998</v>
      </c>
      <c r="L45" s="346">
        <v>3.0301</v>
      </c>
      <c r="M45" s="350">
        <f t="shared" si="1"/>
        <v>80.130637718335564</v>
      </c>
    </row>
    <row r="46" spans="1:13" ht="14">
      <c r="A46" s="348">
        <v>42</v>
      </c>
      <c r="B46" s="351" t="s">
        <v>1133</v>
      </c>
      <c r="C46" s="346">
        <v>3.17794</v>
      </c>
      <c r="D46" s="346">
        <v>3.0906799999999999</v>
      </c>
      <c r="E46" s="346">
        <v>3.01349</v>
      </c>
      <c r="F46" s="346">
        <v>3.2551299999999999</v>
      </c>
      <c r="G46" s="346">
        <v>6.2686200000000003</v>
      </c>
      <c r="H46" s="346">
        <v>1.3088299999999999</v>
      </c>
      <c r="I46" s="346">
        <f t="shared" si="0"/>
        <v>20.879077053641787</v>
      </c>
      <c r="J46" s="346">
        <v>52.117284988000009</v>
      </c>
      <c r="K46" s="346">
        <v>5.2768800000000002</v>
      </c>
      <c r="L46" s="346">
        <v>4.6774500000000003</v>
      </c>
      <c r="M46" s="350">
        <f t="shared" si="1"/>
        <v>74.616901327564918</v>
      </c>
    </row>
    <row r="47" spans="1:13" ht="14">
      <c r="A47" s="348">
        <v>43</v>
      </c>
      <c r="B47" s="351" t="s">
        <v>1134</v>
      </c>
      <c r="C47" s="346">
        <v>1.25589</v>
      </c>
      <c r="D47" s="346">
        <v>1.61588</v>
      </c>
      <c r="E47" s="346">
        <v>1.50068</v>
      </c>
      <c r="F47" s="346">
        <v>1.3710899999999999</v>
      </c>
      <c r="G47" s="346">
        <v>2.8717700000000002</v>
      </c>
      <c r="H47" s="346">
        <v>0.56444000000000005</v>
      </c>
      <c r="I47" s="346">
        <f t="shared" si="0"/>
        <v>19.65477736726827</v>
      </c>
      <c r="J47" s="346">
        <v>25.946733515000002</v>
      </c>
      <c r="K47" s="346">
        <v>1.7188099999999999</v>
      </c>
      <c r="L47" s="346">
        <v>2.1363599999999998</v>
      </c>
      <c r="M47" s="350">
        <f t="shared" si="1"/>
        <v>74.391751428561463</v>
      </c>
    </row>
    <row r="48" spans="1:13" ht="14">
      <c r="A48" s="348">
        <v>44</v>
      </c>
      <c r="B48" s="351" t="s">
        <v>1135</v>
      </c>
      <c r="C48" s="346">
        <v>3.0233599999999998</v>
      </c>
      <c r="D48" s="346">
        <v>4.1404500000000004</v>
      </c>
      <c r="E48" s="346">
        <v>3.7161300000000002</v>
      </c>
      <c r="F48" s="346">
        <v>3.4476800000000001</v>
      </c>
      <c r="G48" s="346">
        <v>7.1638099999999998</v>
      </c>
      <c r="H48" s="346">
        <v>1.3974599999999999</v>
      </c>
      <c r="I48" s="346">
        <f t="shared" si="0"/>
        <v>19.507217528103059</v>
      </c>
      <c r="J48" s="346">
        <v>72.934767101999995</v>
      </c>
      <c r="K48" s="346">
        <v>4.1211099999999998</v>
      </c>
      <c r="L48" s="346">
        <v>5.01837</v>
      </c>
      <c r="M48" s="350">
        <f t="shared" si="1"/>
        <v>70.051690371464346</v>
      </c>
    </row>
    <row r="49" spans="1:13" ht="14">
      <c r="A49" s="348">
        <v>45</v>
      </c>
      <c r="B49" s="351" t="s">
        <v>1136</v>
      </c>
      <c r="C49" s="346">
        <v>2.9867300000000001</v>
      </c>
      <c r="D49" s="346">
        <v>1.64618</v>
      </c>
      <c r="E49" s="346">
        <v>2.3147199999999999</v>
      </c>
      <c r="F49" s="346">
        <v>2.31819</v>
      </c>
      <c r="G49" s="346">
        <v>4.6329099999999999</v>
      </c>
      <c r="H49" s="346">
        <v>0.66557999999999995</v>
      </c>
      <c r="I49" s="346">
        <f t="shared" si="0"/>
        <v>14.366348580050118</v>
      </c>
      <c r="J49" s="346">
        <v>89.501818925999999</v>
      </c>
      <c r="K49" s="346">
        <v>3.0426500000000001</v>
      </c>
      <c r="L49" s="346">
        <v>3.8059799999999999</v>
      </c>
      <c r="M49" s="350">
        <f t="shared" si="1"/>
        <v>82.150959116408487</v>
      </c>
    </row>
    <row r="50" spans="1:13" ht="14">
      <c r="A50" s="348">
        <v>46</v>
      </c>
      <c r="B50" s="351" t="s">
        <v>1137</v>
      </c>
      <c r="C50" s="346">
        <v>2.0097399999999999</v>
      </c>
      <c r="D50" s="346">
        <v>0.51470000000000005</v>
      </c>
      <c r="E50" s="346">
        <v>1.36816</v>
      </c>
      <c r="F50" s="346">
        <v>1.15628</v>
      </c>
      <c r="G50" s="346">
        <v>2.5244399999999998</v>
      </c>
      <c r="H50" s="346">
        <v>0.45154</v>
      </c>
      <c r="I50" s="346">
        <f t="shared" si="0"/>
        <v>17.886739237216968</v>
      </c>
      <c r="J50" s="346">
        <v>55.603877998000002</v>
      </c>
      <c r="K50" s="346">
        <v>1.53969</v>
      </c>
      <c r="L50" s="346">
        <v>2.0488400000000002</v>
      </c>
      <c r="M50" s="350">
        <f t="shared" si="1"/>
        <v>81.160178098905121</v>
      </c>
    </row>
    <row r="51" spans="1:13" ht="14">
      <c r="A51" s="348">
        <v>47</v>
      </c>
      <c r="B51" s="351" t="s">
        <v>1138</v>
      </c>
      <c r="C51" s="346">
        <v>2.5696699999999999</v>
      </c>
      <c r="D51" s="346">
        <v>2.7449400000000002</v>
      </c>
      <c r="E51" s="346">
        <v>2.7027999999999999</v>
      </c>
      <c r="F51" s="346">
        <v>2.6118100000000002</v>
      </c>
      <c r="G51" s="346">
        <v>5.3146100000000001</v>
      </c>
      <c r="H51" s="346">
        <v>1.04216</v>
      </c>
      <c r="I51" s="346">
        <f t="shared" si="0"/>
        <v>19.609341042898723</v>
      </c>
      <c r="J51" s="346">
        <v>81.571663063999992</v>
      </c>
      <c r="K51" s="346">
        <v>2.9665499999999998</v>
      </c>
      <c r="L51" s="346">
        <v>3.6306400000000001</v>
      </c>
      <c r="M51" s="350">
        <f t="shared" si="1"/>
        <v>68.314325980645805</v>
      </c>
    </row>
    <row r="52" spans="1:13" ht="14">
      <c r="A52" s="348">
        <v>48</v>
      </c>
      <c r="B52" s="351" t="s">
        <v>1139</v>
      </c>
      <c r="C52" s="346">
        <v>2.6444000000000001</v>
      </c>
      <c r="D52" s="346">
        <v>4.9847900000000003</v>
      </c>
      <c r="E52" s="346">
        <v>3.4236300000000002</v>
      </c>
      <c r="F52" s="346">
        <v>4.2055600000000002</v>
      </c>
      <c r="G52" s="346">
        <v>7.6291900000000004</v>
      </c>
      <c r="H52" s="346">
        <v>1.5804100000000001</v>
      </c>
      <c r="I52" s="346">
        <f t="shared" si="0"/>
        <v>20.715305294533231</v>
      </c>
      <c r="J52" s="346">
        <v>88.229111623000009</v>
      </c>
      <c r="K52" s="346">
        <v>6.0554199999999998</v>
      </c>
      <c r="L52" s="346">
        <v>5.79047</v>
      </c>
      <c r="M52" s="350">
        <f t="shared" si="1"/>
        <v>75.898883105545934</v>
      </c>
    </row>
    <row r="53" spans="1:13" ht="14">
      <c r="A53" s="348">
        <v>49</v>
      </c>
      <c r="B53" s="351" t="s">
        <v>1140</v>
      </c>
      <c r="C53" s="346">
        <v>1.14394</v>
      </c>
      <c r="D53" s="346">
        <v>0.85541</v>
      </c>
      <c r="E53" s="346">
        <v>1.00712</v>
      </c>
      <c r="F53" s="346">
        <v>0.99222999999999995</v>
      </c>
      <c r="G53" s="346">
        <v>1.99935</v>
      </c>
      <c r="H53" s="346">
        <v>0.22924</v>
      </c>
      <c r="I53" s="346">
        <f t="shared" si="0"/>
        <v>11.465726361067347</v>
      </c>
      <c r="J53" s="346">
        <v>39.268207404000002</v>
      </c>
      <c r="K53" s="346">
        <v>1.33216</v>
      </c>
      <c r="L53" s="346">
        <v>1.55627</v>
      </c>
      <c r="M53" s="350">
        <f t="shared" si="1"/>
        <v>77.838797609223008</v>
      </c>
    </row>
    <row r="54" spans="1:13" ht="14">
      <c r="A54" s="348">
        <v>50</v>
      </c>
      <c r="B54" s="351" t="s">
        <v>1141</v>
      </c>
      <c r="C54" s="346">
        <v>3.2945899999999999</v>
      </c>
      <c r="D54" s="346">
        <v>2.7732899999999998</v>
      </c>
      <c r="E54" s="346">
        <v>3.2083300000000001</v>
      </c>
      <c r="F54" s="346">
        <v>2.85955</v>
      </c>
      <c r="G54" s="346">
        <v>6.0678799999999997</v>
      </c>
      <c r="H54" s="346">
        <v>1.32701</v>
      </c>
      <c r="I54" s="346">
        <f t="shared" si="0"/>
        <v>21.869417325326143</v>
      </c>
      <c r="J54" s="346">
        <v>56.066585450000012</v>
      </c>
      <c r="K54" s="346">
        <v>4.2507200000000003</v>
      </c>
      <c r="L54" s="346">
        <v>4.7817600000000002</v>
      </c>
      <c r="M54" s="350">
        <f t="shared" si="1"/>
        <v>78.804458888442099</v>
      </c>
    </row>
    <row r="55" spans="1:13" ht="14">
      <c r="A55" s="348">
        <v>51</v>
      </c>
      <c r="B55" s="351" t="s">
        <v>1142</v>
      </c>
      <c r="C55" s="346">
        <v>4.7761300000000002</v>
      </c>
      <c r="D55" s="346">
        <v>3.4413200000000002</v>
      </c>
      <c r="E55" s="346">
        <v>4.1081899999999996</v>
      </c>
      <c r="F55" s="346">
        <v>4.1092599999999999</v>
      </c>
      <c r="G55" s="346">
        <v>8.2174499999999995</v>
      </c>
      <c r="H55" s="346">
        <v>1.6946600000000001</v>
      </c>
      <c r="I55" s="346">
        <f t="shared" si="0"/>
        <v>20.622699255851877</v>
      </c>
      <c r="J55" s="346">
        <v>83.607124194999997</v>
      </c>
      <c r="K55" s="346">
        <v>5.9656900000000004</v>
      </c>
      <c r="L55" s="346">
        <v>6.0319700000000003</v>
      </c>
      <c r="M55" s="350">
        <f t="shared" si="1"/>
        <v>73.404401608771579</v>
      </c>
    </row>
    <row r="56" spans="1:13" ht="14">
      <c r="A56" s="348"/>
      <c r="B56" s="353" t="s">
        <v>1</v>
      </c>
      <c r="C56" s="354">
        <f>SUM(C5:C55)</f>
        <v>131.65930999999998</v>
      </c>
      <c r="D56" s="354">
        <f t="shared" ref="D56:H56" si="2">SUM(D5:D55)</f>
        <v>141.55447000000001</v>
      </c>
      <c r="E56" s="354">
        <f t="shared" si="2"/>
        <v>137.23426999999998</v>
      </c>
      <c r="F56" s="354">
        <f t="shared" si="2"/>
        <v>135.97951000000003</v>
      </c>
      <c r="G56" s="354">
        <f t="shared" si="2"/>
        <v>273.21378000000004</v>
      </c>
      <c r="H56" s="354">
        <f t="shared" si="2"/>
        <v>53.191890000000001</v>
      </c>
      <c r="I56" s="354">
        <f>H56*100/G56</f>
        <v>19.468963095492473</v>
      </c>
      <c r="J56" s="354">
        <f>SUM(J5:J55)</f>
        <v>3682.3480766869989</v>
      </c>
      <c r="K56" s="354">
        <f t="shared" ref="K56:L56" si="3">SUM(K5:K55)</f>
        <v>195.06246999999999</v>
      </c>
      <c r="L56" s="354">
        <f t="shared" si="3"/>
        <v>214.03311999999997</v>
      </c>
      <c r="M56" s="355">
        <f t="shared" si="1"/>
        <v>78.339064742634847</v>
      </c>
    </row>
    <row r="58" spans="1:13">
      <c r="G58" s="389" t="s">
        <v>1239</v>
      </c>
    </row>
  </sheetData>
  <mergeCells count="10">
    <mergeCell ref="F2:H2"/>
    <mergeCell ref="C3:I3"/>
    <mergeCell ref="A1:M1"/>
    <mergeCell ref="A3:A4"/>
    <mergeCell ref="B3:B4"/>
    <mergeCell ref="J3:J4"/>
    <mergeCell ref="K3:K4"/>
    <mergeCell ref="L3:L4"/>
    <mergeCell ref="M3:M4"/>
    <mergeCell ref="I2:L2"/>
  </mergeCells>
  <pageMargins left="0.95" right="0.45" top="0.75" bottom="0.75" header="0.3" footer="0.3"/>
  <pageSetup paperSize="9" scale="75" orientation="portrait" verticalDpi="0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2"/>
  <sheetViews>
    <sheetView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52" sqref="B52"/>
    </sheetView>
  </sheetViews>
  <sheetFormatPr baseColWidth="10" defaultColWidth="9.19921875" defaultRowHeight="14"/>
  <cols>
    <col min="1" max="1" width="32.796875" style="21" customWidth="1"/>
    <col min="2" max="2" width="12" style="10" customWidth="1"/>
    <col min="3" max="3" width="11.796875" style="10" customWidth="1"/>
    <col min="4" max="5" width="12" style="10" customWidth="1"/>
    <col min="6" max="16384" width="9.19921875" style="10"/>
  </cols>
  <sheetData>
    <row r="1" spans="1:5" ht="29.25" customHeight="1">
      <c r="A1" s="561" t="s">
        <v>542</v>
      </c>
      <c r="B1" s="561"/>
      <c r="C1" s="561"/>
      <c r="D1" s="561"/>
      <c r="E1" s="561"/>
    </row>
    <row r="2" spans="1:5">
      <c r="A2" s="227"/>
      <c r="B2" s="227"/>
      <c r="C2" s="227"/>
      <c r="D2" s="228" t="s">
        <v>676</v>
      </c>
    </row>
    <row r="3" spans="1:5">
      <c r="A3" s="15" t="s">
        <v>97</v>
      </c>
      <c r="B3" s="291" t="s">
        <v>320</v>
      </c>
      <c r="C3" s="291" t="s">
        <v>321</v>
      </c>
      <c r="D3" s="291" t="s">
        <v>543</v>
      </c>
      <c r="E3" s="16" t="s">
        <v>1</v>
      </c>
    </row>
    <row r="4" spans="1:5">
      <c r="A4" s="12" t="s">
        <v>544</v>
      </c>
      <c r="B4" s="12">
        <v>7049</v>
      </c>
      <c r="C4" s="12">
        <v>1922</v>
      </c>
      <c r="D4" s="12">
        <v>5973</v>
      </c>
      <c r="E4" s="19">
        <f>D4+C4+B4</f>
        <v>14944</v>
      </c>
    </row>
    <row r="5" spans="1:5">
      <c r="A5" s="12" t="s">
        <v>545</v>
      </c>
      <c r="B5" s="12">
        <v>1368</v>
      </c>
      <c r="C5" s="12">
        <v>2079</v>
      </c>
      <c r="D5" s="12">
        <v>2647</v>
      </c>
      <c r="E5" s="19">
        <f t="shared" ref="E5:E51" si="0">D5+C5+B5</f>
        <v>6094</v>
      </c>
    </row>
    <row r="6" spans="1:5">
      <c r="A6" s="12" t="s">
        <v>546</v>
      </c>
      <c r="B6" s="12">
        <v>3885</v>
      </c>
      <c r="C6" s="12">
        <v>12990</v>
      </c>
      <c r="D6" s="12">
        <v>14057</v>
      </c>
      <c r="E6" s="19">
        <f t="shared" si="0"/>
        <v>30932</v>
      </c>
    </row>
    <row r="7" spans="1:5">
      <c r="A7" s="12" t="s">
        <v>547</v>
      </c>
      <c r="B7" s="12">
        <v>10325</v>
      </c>
      <c r="C7" s="12">
        <v>14825</v>
      </c>
      <c r="D7" s="12">
        <v>22615</v>
      </c>
      <c r="E7" s="19">
        <f t="shared" si="0"/>
        <v>47765</v>
      </c>
    </row>
    <row r="8" spans="1:5">
      <c r="A8" s="12" t="s">
        <v>548</v>
      </c>
      <c r="B8" s="12">
        <v>2658</v>
      </c>
      <c r="C8" s="12">
        <v>2647</v>
      </c>
      <c r="D8" s="12">
        <v>5547</v>
      </c>
      <c r="E8" s="19">
        <f t="shared" si="0"/>
        <v>10852</v>
      </c>
    </row>
    <row r="9" spans="1:5">
      <c r="A9" s="12" t="s">
        <v>549</v>
      </c>
      <c r="B9" s="12">
        <v>1350</v>
      </c>
      <c r="C9" s="12">
        <v>1194</v>
      </c>
      <c r="D9" s="12">
        <v>2610</v>
      </c>
      <c r="E9" s="19">
        <f t="shared" si="0"/>
        <v>5154</v>
      </c>
    </row>
    <row r="10" spans="1:5">
      <c r="A10" s="12" t="s">
        <v>550</v>
      </c>
      <c r="B10" s="12">
        <v>7998</v>
      </c>
      <c r="C10" s="12">
        <v>5380</v>
      </c>
      <c r="D10" s="12">
        <v>32134</v>
      </c>
      <c r="E10" s="19">
        <f t="shared" si="0"/>
        <v>45512</v>
      </c>
    </row>
    <row r="11" spans="1:5">
      <c r="A11" s="12" t="s">
        <v>551</v>
      </c>
      <c r="B11" s="12">
        <v>255</v>
      </c>
      <c r="C11" s="12">
        <v>799</v>
      </c>
      <c r="D11" s="12">
        <v>830</v>
      </c>
      <c r="E11" s="19">
        <f t="shared" si="0"/>
        <v>1884</v>
      </c>
    </row>
    <row r="12" spans="1:5">
      <c r="A12" s="12" t="s">
        <v>552</v>
      </c>
      <c r="B12" s="12">
        <v>1447</v>
      </c>
      <c r="C12" s="12">
        <v>646</v>
      </c>
      <c r="D12" s="12">
        <v>1445</v>
      </c>
      <c r="E12" s="19">
        <f t="shared" si="0"/>
        <v>3538</v>
      </c>
    </row>
    <row r="13" spans="1:5">
      <c r="A13" s="12" t="s">
        <v>553</v>
      </c>
      <c r="B13" s="12">
        <v>1606</v>
      </c>
      <c r="C13" s="12">
        <v>737</v>
      </c>
      <c r="D13" s="12">
        <v>998</v>
      </c>
      <c r="E13" s="19">
        <f t="shared" si="0"/>
        <v>3341</v>
      </c>
    </row>
    <row r="14" spans="1:5">
      <c r="A14" s="12" t="s">
        <v>554</v>
      </c>
      <c r="B14" s="12">
        <v>918</v>
      </c>
      <c r="C14" s="12">
        <v>212</v>
      </c>
      <c r="D14" s="12">
        <v>467</v>
      </c>
      <c r="E14" s="19">
        <f t="shared" si="0"/>
        <v>1597</v>
      </c>
    </row>
    <row r="15" spans="1:5">
      <c r="A15" s="12" t="s">
        <v>555</v>
      </c>
      <c r="B15" s="12">
        <v>419</v>
      </c>
      <c r="C15" s="12">
        <v>1104</v>
      </c>
      <c r="D15" s="12">
        <v>422</v>
      </c>
      <c r="E15" s="19">
        <f t="shared" si="0"/>
        <v>1945</v>
      </c>
    </row>
    <row r="16" spans="1:5">
      <c r="A16" s="12" t="s">
        <v>556</v>
      </c>
      <c r="B16" s="12">
        <v>504</v>
      </c>
      <c r="C16" s="12">
        <v>359</v>
      </c>
      <c r="D16" s="12">
        <v>833</v>
      </c>
      <c r="E16" s="19">
        <f t="shared" si="0"/>
        <v>1696</v>
      </c>
    </row>
    <row r="17" spans="1:5">
      <c r="A17" s="12" t="s">
        <v>557</v>
      </c>
      <c r="B17" s="12">
        <v>501</v>
      </c>
      <c r="C17" s="12">
        <v>935</v>
      </c>
      <c r="D17" s="12">
        <v>2648</v>
      </c>
      <c r="E17" s="19">
        <f t="shared" si="0"/>
        <v>4084</v>
      </c>
    </row>
    <row r="18" spans="1:5">
      <c r="A18" s="12" t="s">
        <v>558</v>
      </c>
      <c r="B18" s="12">
        <v>9200</v>
      </c>
      <c r="C18" s="12">
        <v>3249</v>
      </c>
      <c r="D18" s="12">
        <v>2295</v>
      </c>
      <c r="E18" s="19">
        <f t="shared" si="0"/>
        <v>14744</v>
      </c>
    </row>
    <row r="19" spans="1:5">
      <c r="A19" s="12" t="s">
        <v>559</v>
      </c>
      <c r="B19" s="12">
        <v>25248</v>
      </c>
      <c r="C19" s="12">
        <v>22385</v>
      </c>
      <c r="D19" s="12">
        <v>32104</v>
      </c>
      <c r="E19" s="19">
        <f t="shared" si="0"/>
        <v>79737</v>
      </c>
    </row>
    <row r="20" spans="1:5">
      <c r="A20" s="12" t="s">
        <v>560</v>
      </c>
      <c r="B20" s="12">
        <v>1228</v>
      </c>
      <c r="C20" s="12">
        <v>708</v>
      </c>
      <c r="D20" s="12">
        <v>1393</v>
      </c>
      <c r="E20" s="19">
        <f t="shared" si="0"/>
        <v>3329</v>
      </c>
    </row>
    <row r="21" spans="1:5">
      <c r="A21" s="12" t="s">
        <v>561</v>
      </c>
      <c r="B21" s="12">
        <v>1475</v>
      </c>
      <c r="C21" s="12">
        <v>801</v>
      </c>
      <c r="D21" s="12">
        <v>1125</v>
      </c>
      <c r="E21" s="19">
        <f t="shared" si="0"/>
        <v>3401</v>
      </c>
    </row>
    <row r="22" spans="1:5">
      <c r="A22" s="12" t="s">
        <v>562</v>
      </c>
      <c r="B22" s="12">
        <v>3021</v>
      </c>
      <c r="C22" s="12">
        <v>8698</v>
      </c>
      <c r="D22" s="12">
        <v>12136</v>
      </c>
      <c r="E22" s="19">
        <f t="shared" si="0"/>
        <v>23855</v>
      </c>
    </row>
    <row r="23" spans="1:5">
      <c r="A23" s="12" t="s">
        <v>563</v>
      </c>
      <c r="B23" s="12">
        <v>135</v>
      </c>
      <c r="C23" s="12">
        <v>73</v>
      </c>
      <c r="D23" s="12">
        <v>89</v>
      </c>
      <c r="E23" s="19">
        <f t="shared" si="0"/>
        <v>297</v>
      </c>
    </row>
    <row r="24" spans="1:5">
      <c r="A24" s="12" t="s">
        <v>564</v>
      </c>
      <c r="B24" s="12">
        <v>947</v>
      </c>
      <c r="C24" s="12">
        <v>610</v>
      </c>
      <c r="D24" s="12">
        <v>2627</v>
      </c>
      <c r="E24" s="19">
        <f t="shared" si="0"/>
        <v>4184</v>
      </c>
    </row>
    <row r="25" spans="1:5">
      <c r="A25" s="229" t="s">
        <v>565</v>
      </c>
      <c r="B25" s="229">
        <v>81537</v>
      </c>
      <c r="C25" s="229">
        <v>82353</v>
      </c>
      <c r="D25" s="15">
        <v>144995</v>
      </c>
      <c r="E25" s="9">
        <f t="shared" si="0"/>
        <v>308885</v>
      </c>
    </row>
    <row r="26" spans="1:5">
      <c r="A26" s="12" t="s">
        <v>566</v>
      </c>
      <c r="B26" s="12">
        <v>714</v>
      </c>
      <c r="C26" s="12">
        <v>3290</v>
      </c>
      <c r="D26" s="12">
        <v>6579</v>
      </c>
      <c r="E26" s="19">
        <f t="shared" si="0"/>
        <v>10583</v>
      </c>
    </row>
    <row r="27" spans="1:5">
      <c r="A27" s="12" t="s">
        <v>567</v>
      </c>
      <c r="B27" s="12">
        <v>261</v>
      </c>
      <c r="C27" s="12">
        <v>24</v>
      </c>
      <c r="D27" s="12">
        <v>1</v>
      </c>
      <c r="E27" s="19">
        <f t="shared" si="0"/>
        <v>286</v>
      </c>
    </row>
    <row r="28" spans="1:5">
      <c r="A28" s="12" t="s">
        <v>568</v>
      </c>
      <c r="B28" s="12">
        <v>3</v>
      </c>
      <c r="C28" s="12">
        <v>4</v>
      </c>
      <c r="D28" s="12">
        <v>3</v>
      </c>
      <c r="E28" s="19">
        <f t="shared" si="0"/>
        <v>10</v>
      </c>
    </row>
    <row r="29" spans="1:5">
      <c r="A29" s="12" t="s">
        <v>569</v>
      </c>
      <c r="B29" s="12">
        <v>1897</v>
      </c>
      <c r="C29" s="12">
        <v>1215</v>
      </c>
      <c r="D29" s="12">
        <v>2152</v>
      </c>
      <c r="E29" s="19">
        <f t="shared" si="0"/>
        <v>5264</v>
      </c>
    </row>
    <row r="30" spans="1:5">
      <c r="A30" s="12" t="s">
        <v>570</v>
      </c>
      <c r="B30" s="12">
        <v>2413</v>
      </c>
      <c r="C30" s="12">
        <v>2387</v>
      </c>
      <c r="D30" s="12">
        <v>815</v>
      </c>
      <c r="E30" s="19">
        <f t="shared" si="0"/>
        <v>5615</v>
      </c>
    </row>
    <row r="31" spans="1:5">
      <c r="A31" s="12" t="s">
        <v>571</v>
      </c>
      <c r="B31" s="12">
        <v>8</v>
      </c>
      <c r="C31" s="12">
        <v>4</v>
      </c>
      <c r="D31" s="12">
        <v>0</v>
      </c>
      <c r="E31" s="19">
        <f t="shared" si="0"/>
        <v>12</v>
      </c>
    </row>
    <row r="32" spans="1:5">
      <c r="A32" s="12" t="s">
        <v>572</v>
      </c>
      <c r="B32" s="12">
        <v>44</v>
      </c>
      <c r="C32" s="12">
        <v>94</v>
      </c>
      <c r="D32" s="12">
        <v>102</v>
      </c>
      <c r="E32" s="19">
        <f t="shared" si="0"/>
        <v>240</v>
      </c>
    </row>
    <row r="33" spans="1:5">
      <c r="A33" s="12" t="s">
        <v>573</v>
      </c>
      <c r="B33" s="12">
        <v>1</v>
      </c>
      <c r="C33" s="12">
        <v>50</v>
      </c>
      <c r="D33" s="12">
        <v>28</v>
      </c>
      <c r="E33" s="19">
        <f t="shared" si="0"/>
        <v>79</v>
      </c>
    </row>
    <row r="34" spans="1:5">
      <c r="A34" s="12" t="s">
        <v>574</v>
      </c>
      <c r="B34" s="12">
        <v>4</v>
      </c>
      <c r="C34" s="12">
        <v>1</v>
      </c>
      <c r="D34" s="12">
        <v>11</v>
      </c>
      <c r="E34" s="19">
        <f t="shared" si="0"/>
        <v>16</v>
      </c>
    </row>
    <row r="35" spans="1:5">
      <c r="A35" s="12" t="s">
        <v>575</v>
      </c>
      <c r="B35" s="12">
        <v>58</v>
      </c>
      <c r="C35" s="12">
        <v>22</v>
      </c>
      <c r="D35" s="12">
        <v>39</v>
      </c>
      <c r="E35" s="19">
        <f t="shared" si="0"/>
        <v>119</v>
      </c>
    </row>
    <row r="36" spans="1:5">
      <c r="A36" s="12" t="s">
        <v>576</v>
      </c>
      <c r="B36" s="12">
        <v>1</v>
      </c>
      <c r="C36" s="12">
        <v>1</v>
      </c>
      <c r="D36" s="12">
        <v>0</v>
      </c>
      <c r="E36" s="19">
        <f t="shared" si="0"/>
        <v>2</v>
      </c>
    </row>
    <row r="37" spans="1:5">
      <c r="A37" s="12" t="s">
        <v>577</v>
      </c>
      <c r="B37" s="12">
        <v>38</v>
      </c>
      <c r="C37" s="12">
        <v>9</v>
      </c>
      <c r="D37" s="12">
        <v>5</v>
      </c>
      <c r="E37" s="19">
        <f t="shared" si="0"/>
        <v>52</v>
      </c>
    </row>
    <row r="38" spans="1:5">
      <c r="A38" s="12" t="s">
        <v>578</v>
      </c>
      <c r="B38" s="12">
        <v>11</v>
      </c>
      <c r="C38" s="12">
        <v>1</v>
      </c>
      <c r="D38" s="12">
        <v>0</v>
      </c>
      <c r="E38" s="19">
        <f t="shared" si="0"/>
        <v>12</v>
      </c>
    </row>
    <row r="39" spans="1:5">
      <c r="A39" s="12" t="s">
        <v>579</v>
      </c>
      <c r="B39" s="12">
        <v>1</v>
      </c>
      <c r="C39" s="12">
        <v>0</v>
      </c>
      <c r="D39" s="12">
        <v>0</v>
      </c>
      <c r="E39" s="19">
        <f t="shared" si="0"/>
        <v>1</v>
      </c>
    </row>
    <row r="40" spans="1:5">
      <c r="A40" s="12" t="s">
        <v>580</v>
      </c>
      <c r="B40" s="12">
        <v>12</v>
      </c>
      <c r="C40" s="12">
        <v>7</v>
      </c>
      <c r="D40" s="12">
        <v>1</v>
      </c>
      <c r="E40" s="19">
        <f t="shared" si="0"/>
        <v>20</v>
      </c>
    </row>
    <row r="41" spans="1:5">
      <c r="A41" s="12" t="s">
        <v>581</v>
      </c>
      <c r="B41" s="12">
        <v>41</v>
      </c>
      <c r="C41" s="12">
        <v>161</v>
      </c>
      <c r="D41" s="12">
        <v>642</v>
      </c>
      <c r="E41" s="19">
        <f t="shared" si="0"/>
        <v>844</v>
      </c>
    </row>
    <row r="42" spans="1:5">
      <c r="A42" s="229" t="s">
        <v>582</v>
      </c>
      <c r="B42" s="229">
        <v>5029</v>
      </c>
      <c r="C42" s="229">
        <v>8266</v>
      </c>
      <c r="D42" s="15">
        <v>9957</v>
      </c>
      <c r="E42" s="9">
        <f t="shared" si="0"/>
        <v>23252</v>
      </c>
    </row>
    <row r="43" spans="1:5">
      <c r="A43" s="12" t="s">
        <v>583</v>
      </c>
      <c r="B43" s="12">
        <v>7779</v>
      </c>
      <c r="C43" s="12">
        <v>6343</v>
      </c>
      <c r="D43" s="12">
        <v>7199</v>
      </c>
      <c r="E43" s="19">
        <f t="shared" si="0"/>
        <v>21321</v>
      </c>
    </row>
    <row r="44" spans="1:5">
      <c r="A44" s="12" t="s">
        <v>584</v>
      </c>
      <c r="B44" s="12">
        <v>10956</v>
      </c>
      <c r="C44" s="12">
        <v>7672</v>
      </c>
      <c r="D44" s="12">
        <v>10490</v>
      </c>
      <c r="E44" s="19">
        <f t="shared" si="0"/>
        <v>29118</v>
      </c>
    </row>
    <row r="45" spans="1:5">
      <c r="A45" s="12" t="s">
        <v>585</v>
      </c>
      <c r="B45" s="12">
        <v>28315</v>
      </c>
      <c r="C45" s="12">
        <v>10467</v>
      </c>
      <c r="D45" s="12">
        <v>2190</v>
      </c>
      <c r="E45" s="19">
        <f t="shared" si="0"/>
        <v>40972</v>
      </c>
    </row>
    <row r="46" spans="1:5">
      <c r="A46" s="229" t="s">
        <v>586</v>
      </c>
      <c r="B46" s="229">
        <v>47050</v>
      </c>
      <c r="C46" s="229">
        <v>24482</v>
      </c>
      <c r="D46" s="15">
        <v>19879</v>
      </c>
      <c r="E46" s="9">
        <f t="shared" si="0"/>
        <v>91411</v>
      </c>
    </row>
    <row r="47" spans="1:5">
      <c r="A47" s="12" t="s">
        <v>587</v>
      </c>
      <c r="B47" s="12">
        <v>2096</v>
      </c>
      <c r="C47" s="12">
        <v>492</v>
      </c>
      <c r="D47" s="12">
        <v>22</v>
      </c>
      <c r="E47" s="19">
        <f t="shared" si="0"/>
        <v>2610</v>
      </c>
    </row>
    <row r="48" spans="1:5">
      <c r="A48" s="229" t="s">
        <v>588</v>
      </c>
      <c r="B48" s="229">
        <v>2096</v>
      </c>
      <c r="C48" s="229">
        <v>492</v>
      </c>
      <c r="D48" s="15">
        <v>22</v>
      </c>
      <c r="E48" s="9">
        <f t="shared" si="0"/>
        <v>2610</v>
      </c>
    </row>
    <row r="49" spans="1:5">
      <c r="A49" s="12" t="s">
        <v>589</v>
      </c>
      <c r="B49" s="12">
        <v>177</v>
      </c>
      <c r="C49" s="12">
        <v>468</v>
      </c>
      <c r="D49" s="12">
        <v>213</v>
      </c>
      <c r="E49" s="19">
        <f t="shared" si="0"/>
        <v>858</v>
      </c>
    </row>
    <row r="50" spans="1:5">
      <c r="A50" s="229" t="s">
        <v>590</v>
      </c>
      <c r="B50" s="229">
        <v>177</v>
      </c>
      <c r="C50" s="229">
        <v>468</v>
      </c>
      <c r="D50" s="15">
        <v>213</v>
      </c>
      <c r="E50" s="9">
        <f t="shared" si="0"/>
        <v>858</v>
      </c>
    </row>
    <row r="51" spans="1:5">
      <c r="A51" s="15" t="s">
        <v>232</v>
      </c>
      <c r="B51" s="15">
        <v>135889</v>
      </c>
      <c r="C51" s="15">
        <v>116061</v>
      </c>
      <c r="D51" s="15">
        <v>175044</v>
      </c>
      <c r="E51" s="9">
        <f t="shared" si="0"/>
        <v>426994</v>
      </c>
    </row>
    <row r="52" spans="1:5">
      <c r="B52" s="10" t="s">
        <v>696</v>
      </c>
    </row>
  </sheetData>
  <mergeCells count="1">
    <mergeCell ref="A1:E1"/>
  </mergeCells>
  <pageMargins left="1.2" right="0.7" top="0.75" bottom="0.75" header="0.3" footer="0.3"/>
  <pageSetup paperSize="9" scale="90" orientation="portrait" verticalDpi="0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7"/>
  <sheetViews>
    <sheetView zoomScaleNormal="100" workbookViewId="0">
      <pane xSplit="2" ySplit="4" topLeftCell="C5" activePane="bottomRight" state="frozen"/>
      <selection pane="topRight" activeCell="C1" sqref="C1"/>
      <selection pane="bottomLeft" activeCell="A4" sqref="A4"/>
      <selection pane="bottomRight" activeCell="F49" sqref="F49"/>
    </sheetView>
  </sheetViews>
  <sheetFormatPr baseColWidth="10" defaultColWidth="9.19921875" defaultRowHeight="16"/>
  <cols>
    <col min="1" max="1" width="5.796875" style="236" bestFit="1" customWidth="1"/>
    <col min="2" max="2" width="34" style="236" bestFit="1" customWidth="1"/>
    <col min="3" max="4" width="13.796875" style="236" customWidth="1"/>
    <col min="5" max="5" width="13.796875" style="236" bestFit="1" customWidth="1"/>
    <col min="6" max="16384" width="9.19921875" style="236"/>
  </cols>
  <sheetData>
    <row r="1" spans="1:5" ht="22.5" customHeight="1">
      <c r="A1" s="444" t="s">
        <v>594</v>
      </c>
      <c r="B1" s="444"/>
      <c r="C1" s="444"/>
      <c r="D1" s="444"/>
      <c r="E1" s="444"/>
    </row>
    <row r="2" spans="1:5" ht="22.5" customHeight="1">
      <c r="A2" s="237"/>
      <c r="B2" s="237"/>
      <c r="C2" s="237"/>
      <c r="D2" s="237" t="s">
        <v>617</v>
      </c>
      <c r="E2" s="237"/>
    </row>
    <row r="3" spans="1:5">
      <c r="A3" s="230" t="s">
        <v>160</v>
      </c>
      <c r="B3" s="231" t="s">
        <v>280</v>
      </c>
      <c r="C3" s="231" t="s">
        <v>318</v>
      </c>
      <c r="D3" s="231" t="s">
        <v>319</v>
      </c>
      <c r="E3" s="231" t="s">
        <v>0</v>
      </c>
    </row>
    <row r="4" spans="1:5">
      <c r="A4" s="232">
        <v>1</v>
      </c>
      <c r="B4" s="233" t="s">
        <v>52</v>
      </c>
      <c r="C4" s="234">
        <v>43939</v>
      </c>
      <c r="D4" s="234">
        <v>218532</v>
      </c>
      <c r="E4" s="234">
        <f t="shared" ref="E4:E45" si="0">SUM(C4:D4)</f>
        <v>262471</v>
      </c>
    </row>
    <row r="5" spans="1:5">
      <c r="A5" s="232">
        <v>2</v>
      </c>
      <c r="B5" s="233" t="s">
        <v>53</v>
      </c>
      <c r="C5" s="234">
        <v>7868</v>
      </c>
      <c r="D5" s="234">
        <v>32495</v>
      </c>
      <c r="E5" s="234">
        <f t="shared" si="0"/>
        <v>40363</v>
      </c>
    </row>
    <row r="6" spans="1:5">
      <c r="A6" s="232">
        <v>3</v>
      </c>
      <c r="B6" s="233" t="s">
        <v>54</v>
      </c>
      <c r="C6" s="234">
        <v>75896</v>
      </c>
      <c r="D6" s="234">
        <v>223852</v>
      </c>
      <c r="E6" s="234">
        <f t="shared" si="0"/>
        <v>299748</v>
      </c>
    </row>
    <row r="7" spans="1:5">
      <c r="A7" s="232">
        <v>4</v>
      </c>
      <c r="B7" s="233" t="s">
        <v>55</v>
      </c>
      <c r="C7" s="234">
        <v>201254</v>
      </c>
      <c r="D7" s="234">
        <v>710245</v>
      </c>
      <c r="E7" s="234">
        <f t="shared" si="0"/>
        <v>911499</v>
      </c>
    </row>
    <row r="8" spans="1:5">
      <c r="A8" s="232">
        <v>5</v>
      </c>
      <c r="B8" s="233" t="s">
        <v>56</v>
      </c>
      <c r="C8" s="234">
        <v>106448</v>
      </c>
      <c r="D8" s="234">
        <v>254830</v>
      </c>
      <c r="E8" s="234">
        <f t="shared" si="0"/>
        <v>361278</v>
      </c>
    </row>
    <row r="9" spans="1:5">
      <c r="A9" s="232">
        <v>6</v>
      </c>
      <c r="B9" s="233" t="s">
        <v>57</v>
      </c>
      <c r="C9" s="234">
        <v>40699</v>
      </c>
      <c r="D9" s="234">
        <v>93697</v>
      </c>
      <c r="E9" s="234">
        <f t="shared" si="0"/>
        <v>134396</v>
      </c>
    </row>
    <row r="10" spans="1:5">
      <c r="A10" s="232">
        <v>7</v>
      </c>
      <c r="B10" s="233" t="s">
        <v>58</v>
      </c>
      <c r="C10" s="234">
        <v>201290</v>
      </c>
      <c r="D10" s="234">
        <v>720494</v>
      </c>
      <c r="E10" s="234">
        <f t="shared" si="0"/>
        <v>921784</v>
      </c>
    </row>
    <row r="11" spans="1:5">
      <c r="A11" s="232">
        <v>8</v>
      </c>
      <c r="B11" s="233" t="s">
        <v>45</v>
      </c>
      <c r="C11" s="234">
        <v>15435</v>
      </c>
      <c r="D11" s="234">
        <v>38537</v>
      </c>
      <c r="E11" s="234">
        <f t="shared" si="0"/>
        <v>53972</v>
      </c>
    </row>
    <row r="12" spans="1:5">
      <c r="A12" s="232">
        <v>9</v>
      </c>
      <c r="B12" s="233" t="s">
        <v>46</v>
      </c>
      <c r="C12" s="234">
        <v>20769</v>
      </c>
      <c r="D12" s="234">
        <v>70649</v>
      </c>
      <c r="E12" s="234">
        <f t="shared" si="0"/>
        <v>91418</v>
      </c>
    </row>
    <row r="13" spans="1:5">
      <c r="A13" s="232">
        <v>10</v>
      </c>
      <c r="B13" s="233" t="s">
        <v>675</v>
      </c>
      <c r="C13" s="234">
        <v>17047</v>
      </c>
      <c r="D13" s="234">
        <v>42308</v>
      </c>
      <c r="E13" s="234">
        <f t="shared" si="0"/>
        <v>59355</v>
      </c>
    </row>
    <row r="14" spans="1:5">
      <c r="A14" s="232">
        <v>11</v>
      </c>
      <c r="B14" s="233" t="s">
        <v>59</v>
      </c>
      <c r="C14" s="234">
        <v>5028</v>
      </c>
      <c r="D14" s="234">
        <v>14659</v>
      </c>
      <c r="E14" s="234">
        <f t="shared" si="0"/>
        <v>19687</v>
      </c>
    </row>
    <row r="15" spans="1:5">
      <c r="A15" s="232">
        <v>12</v>
      </c>
      <c r="B15" s="233" t="s">
        <v>60</v>
      </c>
      <c r="C15" s="234">
        <v>8080</v>
      </c>
      <c r="D15" s="234">
        <v>35292</v>
      </c>
      <c r="E15" s="234">
        <f t="shared" si="0"/>
        <v>43372</v>
      </c>
    </row>
    <row r="16" spans="1:5">
      <c r="A16" s="232">
        <v>13</v>
      </c>
      <c r="B16" s="233" t="s">
        <v>79</v>
      </c>
      <c r="C16" s="234">
        <v>22186</v>
      </c>
      <c r="D16" s="234">
        <v>119368</v>
      </c>
      <c r="E16" s="234">
        <f t="shared" si="0"/>
        <v>141554</v>
      </c>
    </row>
    <row r="17" spans="1:5">
      <c r="A17" s="232">
        <v>14</v>
      </c>
      <c r="B17" s="233" t="s">
        <v>190</v>
      </c>
      <c r="C17" s="234">
        <v>8149</v>
      </c>
      <c r="D17" s="234">
        <v>23654</v>
      </c>
      <c r="E17" s="234">
        <f t="shared" si="0"/>
        <v>31803</v>
      </c>
    </row>
    <row r="18" spans="1:5">
      <c r="A18" s="232">
        <v>15</v>
      </c>
      <c r="B18" s="233" t="s">
        <v>61</v>
      </c>
      <c r="C18" s="234">
        <v>67904</v>
      </c>
      <c r="D18" s="234">
        <v>468924</v>
      </c>
      <c r="E18" s="234">
        <f t="shared" si="0"/>
        <v>536828</v>
      </c>
    </row>
    <row r="19" spans="1:5">
      <c r="A19" s="232">
        <v>16</v>
      </c>
      <c r="B19" s="233" t="s">
        <v>67</v>
      </c>
      <c r="C19" s="234">
        <v>494346</v>
      </c>
      <c r="D19" s="234">
        <v>2343174</v>
      </c>
      <c r="E19" s="234">
        <f t="shared" si="0"/>
        <v>2837520</v>
      </c>
    </row>
    <row r="20" spans="1:5">
      <c r="A20" s="232">
        <v>17</v>
      </c>
      <c r="B20" s="233" t="s">
        <v>62</v>
      </c>
      <c r="C20" s="234">
        <v>9420</v>
      </c>
      <c r="D20" s="234">
        <v>27995</v>
      </c>
      <c r="E20" s="234">
        <f t="shared" si="0"/>
        <v>37415</v>
      </c>
    </row>
    <row r="21" spans="1:5">
      <c r="A21" s="232">
        <v>18</v>
      </c>
      <c r="B21" s="233" t="s">
        <v>191</v>
      </c>
      <c r="C21" s="234">
        <v>61744</v>
      </c>
      <c r="D21" s="234">
        <v>143441</v>
      </c>
      <c r="E21" s="234">
        <f t="shared" si="0"/>
        <v>205185</v>
      </c>
    </row>
    <row r="22" spans="1:5">
      <c r="A22" s="232">
        <v>19</v>
      </c>
      <c r="B22" s="233" t="s">
        <v>63</v>
      </c>
      <c r="C22" s="234">
        <v>96017</v>
      </c>
      <c r="D22" s="234">
        <v>335078</v>
      </c>
      <c r="E22" s="234">
        <f t="shared" si="0"/>
        <v>431095</v>
      </c>
    </row>
    <row r="23" spans="1:5">
      <c r="A23" s="232">
        <v>20</v>
      </c>
      <c r="B23" s="233" t="s">
        <v>64</v>
      </c>
      <c r="C23" s="234">
        <v>4950</v>
      </c>
      <c r="D23" s="234">
        <v>12437</v>
      </c>
      <c r="E23" s="234">
        <f t="shared" si="0"/>
        <v>17387</v>
      </c>
    </row>
    <row r="24" spans="1:5">
      <c r="A24" s="232">
        <v>21</v>
      </c>
      <c r="B24" s="233" t="s">
        <v>47</v>
      </c>
      <c r="C24" s="234">
        <v>1948</v>
      </c>
      <c r="D24" s="234">
        <v>4469</v>
      </c>
      <c r="E24" s="234">
        <f t="shared" si="0"/>
        <v>6417</v>
      </c>
    </row>
    <row r="25" spans="1:5">
      <c r="A25" s="232" t="s">
        <v>591</v>
      </c>
      <c r="B25" s="231" t="s">
        <v>592</v>
      </c>
      <c r="C25" s="235">
        <f>SUM(C4:C24)</f>
        <v>1510417</v>
      </c>
      <c r="D25" s="235">
        <f>SUM(D4:D24)</f>
        <v>5934130</v>
      </c>
      <c r="E25" s="235">
        <f t="shared" si="0"/>
        <v>7444547</v>
      </c>
    </row>
    <row r="26" spans="1:5">
      <c r="A26" s="232">
        <v>22</v>
      </c>
      <c r="B26" s="233" t="s">
        <v>44</v>
      </c>
      <c r="C26" s="234">
        <v>7589</v>
      </c>
      <c r="D26" s="234">
        <v>21661</v>
      </c>
      <c r="E26" s="234">
        <f t="shared" si="0"/>
        <v>29250</v>
      </c>
    </row>
    <row r="27" spans="1:5">
      <c r="A27" s="232">
        <v>23</v>
      </c>
      <c r="B27" s="233" t="s">
        <v>48</v>
      </c>
      <c r="C27" s="234">
        <v>208</v>
      </c>
      <c r="D27" s="234">
        <v>398</v>
      </c>
      <c r="E27" s="234">
        <f t="shared" si="0"/>
        <v>606</v>
      </c>
    </row>
    <row r="28" spans="1:5">
      <c r="A28" s="232">
        <v>24</v>
      </c>
      <c r="B28" s="233" t="s">
        <v>196</v>
      </c>
      <c r="C28" s="234">
        <v>606</v>
      </c>
      <c r="D28" s="234">
        <v>1073</v>
      </c>
      <c r="E28" s="234">
        <f t="shared" si="0"/>
        <v>1679</v>
      </c>
    </row>
    <row r="29" spans="1:5">
      <c r="A29" s="232">
        <v>25</v>
      </c>
      <c r="B29" s="233" t="s">
        <v>68</v>
      </c>
      <c r="C29" s="234">
        <v>32448</v>
      </c>
      <c r="D29" s="234">
        <v>68690</v>
      </c>
      <c r="E29" s="234">
        <f t="shared" si="0"/>
        <v>101138</v>
      </c>
    </row>
    <row r="30" spans="1:5">
      <c r="A30" s="232">
        <v>26</v>
      </c>
      <c r="B30" s="233" t="s">
        <v>69</v>
      </c>
      <c r="C30" s="234">
        <v>6252</v>
      </c>
      <c r="D30" s="234">
        <v>96734</v>
      </c>
      <c r="E30" s="234">
        <f t="shared" si="0"/>
        <v>102986</v>
      </c>
    </row>
    <row r="31" spans="1:5">
      <c r="A31" s="232">
        <v>27</v>
      </c>
      <c r="B31" s="233" t="s">
        <v>197</v>
      </c>
      <c r="C31" s="234">
        <v>1019</v>
      </c>
      <c r="D31" s="234">
        <v>6146</v>
      </c>
      <c r="E31" s="234">
        <f t="shared" si="0"/>
        <v>7165</v>
      </c>
    </row>
    <row r="32" spans="1:5">
      <c r="A32" s="232">
        <v>28</v>
      </c>
      <c r="B32" s="233" t="s">
        <v>199</v>
      </c>
      <c r="C32" s="234">
        <v>19</v>
      </c>
      <c r="D32" s="234">
        <v>50</v>
      </c>
      <c r="E32" s="234">
        <f t="shared" si="0"/>
        <v>69</v>
      </c>
    </row>
    <row r="33" spans="1:5">
      <c r="A33" s="232">
        <v>29</v>
      </c>
      <c r="B33" s="233" t="s">
        <v>200</v>
      </c>
      <c r="C33" s="234">
        <v>462</v>
      </c>
      <c r="D33" s="234">
        <v>525</v>
      </c>
      <c r="E33" s="234">
        <f t="shared" si="0"/>
        <v>987</v>
      </c>
    </row>
    <row r="34" spans="1:5">
      <c r="A34" s="232">
        <v>30</v>
      </c>
      <c r="B34" s="233" t="s">
        <v>70</v>
      </c>
      <c r="C34" s="234">
        <v>1436</v>
      </c>
      <c r="D34" s="234">
        <v>2161</v>
      </c>
      <c r="E34" s="234">
        <f t="shared" si="0"/>
        <v>3597</v>
      </c>
    </row>
    <row r="35" spans="1:5">
      <c r="A35" s="232">
        <v>31</v>
      </c>
      <c r="B35" s="233" t="s">
        <v>202</v>
      </c>
      <c r="C35" s="234">
        <v>0</v>
      </c>
      <c r="D35" s="234">
        <v>0</v>
      </c>
      <c r="E35" s="234">
        <f t="shared" si="0"/>
        <v>0</v>
      </c>
    </row>
    <row r="36" spans="1:5">
      <c r="A36" s="232">
        <v>32</v>
      </c>
      <c r="B36" s="233" t="s">
        <v>203</v>
      </c>
      <c r="C36" s="234">
        <v>296</v>
      </c>
      <c r="D36" s="234">
        <v>627</v>
      </c>
      <c r="E36" s="234">
        <f t="shared" si="0"/>
        <v>923</v>
      </c>
    </row>
    <row r="37" spans="1:5">
      <c r="A37" s="232">
        <v>33</v>
      </c>
      <c r="B37" s="233" t="s">
        <v>204</v>
      </c>
      <c r="C37" s="234">
        <v>250</v>
      </c>
      <c r="D37" s="234">
        <v>220</v>
      </c>
      <c r="E37" s="234">
        <f t="shared" si="0"/>
        <v>470</v>
      </c>
    </row>
    <row r="38" spans="1:5">
      <c r="A38" s="232">
        <v>34</v>
      </c>
      <c r="B38" s="233" t="s">
        <v>73</v>
      </c>
      <c r="C38" s="234">
        <v>370</v>
      </c>
      <c r="D38" s="234">
        <v>516</v>
      </c>
      <c r="E38" s="234">
        <f t="shared" si="0"/>
        <v>886</v>
      </c>
    </row>
    <row r="39" spans="1:5">
      <c r="A39" s="232" t="s">
        <v>591</v>
      </c>
      <c r="B39" s="231" t="s">
        <v>297</v>
      </c>
      <c r="C39" s="235">
        <f>SUM(C26:C38)</f>
        <v>50955</v>
      </c>
      <c r="D39" s="235">
        <f>SUM(D26:D38)</f>
        <v>198801</v>
      </c>
      <c r="E39" s="235">
        <f t="shared" si="0"/>
        <v>249756</v>
      </c>
    </row>
    <row r="40" spans="1:5">
      <c r="A40" s="232">
        <v>35</v>
      </c>
      <c r="B40" s="233" t="s">
        <v>43</v>
      </c>
      <c r="C40" s="234">
        <v>93689</v>
      </c>
      <c r="D40" s="234">
        <v>364922</v>
      </c>
      <c r="E40" s="234">
        <f t="shared" si="0"/>
        <v>458611</v>
      </c>
    </row>
    <row r="41" spans="1:5">
      <c r="A41" s="232">
        <v>36</v>
      </c>
      <c r="B41" s="233" t="s">
        <v>206</v>
      </c>
      <c r="C41" s="234">
        <v>31952</v>
      </c>
      <c r="D41" s="234">
        <v>428623</v>
      </c>
      <c r="E41" s="234">
        <f t="shared" si="0"/>
        <v>460575</v>
      </c>
    </row>
    <row r="42" spans="1:5">
      <c r="A42" s="232">
        <v>37</v>
      </c>
      <c r="B42" s="233" t="s">
        <v>49</v>
      </c>
      <c r="C42" s="234">
        <v>57959</v>
      </c>
      <c r="D42" s="234">
        <v>399746</v>
      </c>
      <c r="E42" s="234">
        <f t="shared" si="0"/>
        <v>457705</v>
      </c>
    </row>
    <row r="43" spans="1:5">
      <c r="A43" s="232" t="s">
        <v>591</v>
      </c>
      <c r="B43" s="231" t="s">
        <v>593</v>
      </c>
      <c r="C43" s="235">
        <f>SUM(C40:C42)</f>
        <v>183600</v>
      </c>
      <c r="D43" s="235">
        <f>SUM(D40:D42)</f>
        <v>1193291</v>
      </c>
      <c r="E43" s="235">
        <f t="shared" si="0"/>
        <v>1376891</v>
      </c>
    </row>
    <row r="44" spans="1:5">
      <c r="A44" s="232">
        <v>38</v>
      </c>
      <c r="B44" s="233" t="s">
        <v>231</v>
      </c>
      <c r="C44" s="234">
        <v>101172</v>
      </c>
      <c r="D44" s="234">
        <v>590331</v>
      </c>
      <c r="E44" s="234">
        <f t="shared" si="0"/>
        <v>691503</v>
      </c>
    </row>
    <row r="45" spans="1:5">
      <c r="A45" s="232" t="s">
        <v>591</v>
      </c>
      <c r="B45" s="231" t="s">
        <v>300</v>
      </c>
      <c r="C45" s="235">
        <v>101172</v>
      </c>
      <c r="D45" s="235">
        <v>590331</v>
      </c>
      <c r="E45" s="235">
        <f t="shared" si="0"/>
        <v>691503</v>
      </c>
    </row>
    <row r="46" spans="1:5">
      <c r="A46" s="232" t="s">
        <v>591</v>
      </c>
      <c r="B46" s="231" t="s">
        <v>232</v>
      </c>
      <c r="C46" s="235">
        <f>C45+C43+C39+C25</f>
        <v>1846144</v>
      </c>
      <c r="D46" s="235">
        <f t="shared" ref="D46:E46" si="1">D45+D43+D39+D25</f>
        <v>7916553</v>
      </c>
      <c r="E46" s="235">
        <f t="shared" si="1"/>
        <v>9762697</v>
      </c>
    </row>
    <row r="47" spans="1:5">
      <c r="C47" s="238" t="s">
        <v>697</v>
      </c>
    </row>
  </sheetData>
  <mergeCells count="1">
    <mergeCell ref="A1:E1"/>
  </mergeCells>
  <pageMargins left="1.2" right="0.7" top="0.75" bottom="0.75" header="0.3" footer="0.3"/>
  <pageSetup paperSize="9" scale="95" orientation="portrait" verticalDpi="0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6"/>
  <sheetViews>
    <sheetView view="pageBreakPreview" zoomScale="60" zoomScaleNormal="100" workbookViewId="0">
      <pane xSplit="2" ySplit="3" topLeftCell="C32" activePane="bottomRight" state="frozen"/>
      <selection pane="topRight" activeCell="C1" sqref="C1"/>
      <selection pane="bottomLeft" activeCell="A4" sqref="A4"/>
      <selection pane="bottomRight" activeCell="N57" sqref="N57"/>
    </sheetView>
  </sheetViews>
  <sheetFormatPr baseColWidth="10" defaultColWidth="7.796875" defaultRowHeight="13"/>
  <cols>
    <col min="1" max="14" width="7.796875" style="223"/>
    <col min="15" max="15" width="8.796875" style="223" customWidth="1"/>
    <col min="16" max="16384" width="7.796875" style="223"/>
  </cols>
  <sheetData>
    <row r="1" spans="1:19" ht="23.25" customHeight="1">
      <c r="A1" s="459" t="s">
        <v>1074</v>
      </c>
      <c r="B1" s="460"/>
      <c r="C1" s="460"/>
      <c r="D1" s="460"/>
      <c r="E1" s="460"/>
      <c r="F1" s="460"/>
      <c r="G1" s="460"/>
      <c r="H1" s="460"/>
      <c r="I1" s="460"/>
      <c r="J1" s="460"/>
      <c r="K1" s="460"/>
      <c r="L1" s="460"/>
      <c r="M1" s="460"/>
      <c r="N1" s="460"/>
      <c r="O1" s="460"/>
      <c r="P1" s="460"/>
      <c r="Q1" s="460"/>
      <c r="R1" s="460"/>
    </row>
    <row r="2" spans="1:19" ht="33" customHeight="1">
      <c r="A2" s="335" t="s">
        <v>330</v>
      </c>
      <c r="B2" s="335" t="s">
        <v>331</v>
      </c>
      <c r="C2" s="562" t="s">
        <v>1075</v>
      </c>
      <c r="D2" s="563"/>
      <c r="E2" s="564" t="s">
        <v>737</v>
      </c>
      <c r="F2" s="565"/>
      <c r="G2" s="565"/>
      <c r="H2" s="565"/>
      <c r="I2" s="565"/>
      <c r="J2" s="565"/>
      <c r="K2" s="565"/>
      <c r="L2" s="566"/>
      <c r="M2" s="564" t="s">
        <v>332</v>
      </c>
      <c r="N2" s="565"/>
      <c r="O2" s="565"/>
      <c r="P2" s="565"/>
      <c r="Q2" s="565"/>
      <c r="R2" s="565"/>
    </row>
    <row r="3" spans="1:19" ht="48">
      <c r="A3" s="336"/>
      <c r="B3" s="336"/>
      <c r="C3" s="340" t="s">
        <v>333</v>
      </c>
      <c r="D3" s="340" t="s">
        <v>334</v>
      </c>
      <c r="E3" s="340" t="s">
        <v>335</v>
      </c>
      <c r="F3" s="340" t="s">
        <v>336</v>
      </c>
      <c r="G3" s="335" t="s">
        <v>337</v>
      </c>
      <c r="H3" s="335" t="s">
        <v>338</v>
      </c>
      <c r="I3" s="335" t="s">
        <v>322</v>
      </c>
      <c r="J3" s="335" t="s">
        <v>323</v>
      </c>
      <c r="K3" s="335" t="s">
        <v>339</v>
      </c>
      <c r="L3" s="335" t="s">
        <v>340</v>
      </c>
      <c r="M3" s="340" t="s">
        <v>333</v>
      </c>
      <c r="N3" s="340" t="s">
        <v>341</v>
      </c>
      <c r="O3" s="340" t="s">
        <v>342</v>
      </c>
      <c r="P3" s="335" t="s">
        <v>343</v>
      </c>
      <c r="Q3" s="335" t="s">
        <v>344</v>
      </c>
      <c r="R3" s="335" t="s">
        <v>345</v>
      </c>
    </row>
    <row r="4" spans="1:19" ht="12" customHeight="1">
      <c r="A4" s="337">
        <v>1</v>
      </c>
      <c r="B4" s="338" t="s">
        <v>346</v>
      </c>
      <c r="C4" s="341">
        <v>25</v>
      </c>
      <c r="D4" s="341">
        <v>750</v>
      </c>
      <c r="E4" s="341">
        <v>23</v>
      </c>
      <c r="F4" s="341">
        <v>690</v>
      </c>
      <c r="G4" s="341">
        <v>282</v>
      </c>
      <c r="H4" s="341">
        <v>408</v>
      </c>
      <c r="I4" s="341">
        <v>148</v>
      </c>
      <c r="J4" s="341">
        <v>81</v>
      </c>
      <c r="K4" s="341">
        <v>249</v>
      </c>
      <c r="L4" s="341">
        <v>14</v>
      </c>
      <c r="M4" s="341" t="s">
        <v>521</v>
      </c>
      <c r="N4" s="341" t="s">
        <v>738</v>
      </c>
      <c r="O4" s="341">
        <v>3680</v>
      </c>
      <c r="P4" s="341">
        <v>1050</v>
      </c>
      <c r="Q4" s="341">
        <v>2630</v>
      </c>
      <c r="R4" s="341">
        <v>107</v>
      </c>
      <c r="S4" s="345" t="s">
        <v>1076</v>
      </c>
    </row>
    <row r="5" spans="1:19" ht="12" customHeight="1">
      <c r="A5" s="337">
        <v>2</v>
      </c>
      <c r="B5" s="338" t="s">
        <v>353</v>
      </c>
      <c r="C5" s="341">
        <v>28</v>
      </c>
      <c r="D5" s="341">
        <v>700</v>
      </c>
      <c r="E5" s="341" t="s">
        <v>426</v>
      </c>
      <c r="F5" s="341" t="s">
        <v>739</v>
      </c>
      <c r="G5" s="341" t="s">
        <v>740</v>
      </c>
      <c r="H5" s="341" t="s">
        <v>462</v>
      </c>
      <c r="I5" s="341" t="s">
        <v>361</v>
      </c>
      <c r="J5" s="341" t="s">
        <v>741</v>
      </c>
      <c r="K5" s="341" t="s">
        <v>742</v>
      </c>
      <c r="L5" s="341" t="s">
        <v>350</v>
      </c>
      <c r="M5" s="341" t="s">
        <v>438</v>
      </c>
      <c r="N5" s="341" t="s">
        <v>743</v>
      </c>
      <c r="O5" s="341" t="s">
        <v>744</v>
      </c>
      <c r="P5" s="341" t="s">
        <v>745</v>
      </c>
      <c r="Q5" s="341" t="s">
        <v>746</v>
      </c>
      <c r="R5" s="341" t="s">
        <v>359</v>
      </c>
      <c r="S5" s="223" t="s">
        <v>1077</v>
      </c>
    </row>
    <row r="6" spans="1:19" ht="12" customHeight="1">
      <c r="A6" s="337">
        <v>3</v>
      </c>
      <c r="B6" s="338" t="s">
        <v>360</v>
      </c>
      <c r="C6" s="341">
        <v>25</v>
      </c>
      <c r="D6" s="341">
        <v>750</v>
      </c>
      <c r="E6" s="341" t="s">
        <v>487</v>
      </c>
      <c r="F6" s="341" t="s">
        <v>747</v>
      </c>
      <c r="G6" s="341" t="s">
        <v>748</v>
      </c>
      <c r="H6" s="341" t="s">
        <v>749</v>
      </c>
      <c r="I6" s="341" t="s">
        <v>446</v>
      </c>
      <c r="J6" s="341" t="s">
        <v>750</v>
      </c>
      <c r="K6" s="341" t="s">
        <v>751</v>
      </c>
      <c r="L6" s="341" t="s">
        <v>359</v>
      </c>
      <c r="M6" s="341" t="s">
        <v>752</v>
      </c>
      <c r="N6" s="341" t="s">
        <v>753</v>
      </c>
      <c r="O6" s="341" t="s">
        <v>754</v>
      </c>
      <c r="P6" s="341" t="s">
        <v>755</v>
      </c>
      <c r="Q6" s="341" t="s">
        <v>756</v>
      </c>
      <c r="R6" s="341" t="s">
        <v>429</v>
      </c>
      <c r="S6" s="223" t="s">
        <v>1078</v>
      </c>
    </row>
    <row r="7" spans="1:19" ht="12" customHeight="1">
      <c r="A7" s="337">
        <v>4</v>
      </c>
      <c r="B7" s="338" t="s">
        <v>369</v>
      </c>
      <c r="C7" s="341">
        <v>25</v>
      </c>
      <c r="D7" s="341">
        <v>750</v>
      </c>
      <c r="E7" s="341" t="s">
        <v>624</v>
      </c>
      <c r="F7" s="341" t="s">
        <v>757</v>
      </c>
      <c r="G7" s="341" t="s">
        <v>758</v>
      </c>
      <c r="H7" s="341" t="s">
        <v>627</v>
      </c>
      <c r="I7" s="341" t="s">
        <v>466</v>
      </c>
      <c r="J7" s="341" t="s">
        <v>516</v>
      </c>
      <c r="K7" s="341" t="s">
        <v>664</v>
      </c>
      <c r="L7" s="341" t="s">
        <v>410</v>
      </c>
      <c r="M7" s="341" t="s">
        <v>519</v>
      </c>
      <c r="N7" s="341" t="s">
        <v>759</v>
      </c>
      <c r="O7" s="341" t="s">
        <v>760</v>
      </c>
      <c r="P7" s="341" t="s">
        <v>659</v>
      </c>
      <c r="Q7" s="341" t="s">
        <v>761</v>
      </c>
      <c r="R7" s="341" t="s">
        <v>762</v>
      </c>
    </row>
    <row r="8" spans="1:19" ht="12" customHeight="1">
      <c r="A8" s="337">
        <v>5</v>
      </c>
      <c r="B8" s="338" t="s">
        <v>378</v>
      </c>
      <c r="C8" s="341">
        <v>0</v>
      </c>
      <c r="D8" s="341">
        <v>0</v>
      </c>
      <c r="E8" s="341">
        <v>0</v>
      </c>
      <c r="F8" s="341">
        <v>0</v>
      </c>
      <c r="G8" s="342">
        <v>0</v>
      </c>
      <c r="H8" s="342">
        <v>0</v>
      </c>
      <c r="I8" s="342">
        <v>0</v>
      </c>
      <c r="J8" s="342">
        <v>0</v>
      </c>
      <c r="K8" s="342">
        <v>0</v>
      </c>
      <c r="L8" s="341">
        <v>0</v>
      </c>
      <c r="M8" s="341" t="s">
        <v>379</v>
      </c>
      <c r="N8" s="341" t="s">
        <v>380</v>
      </c>
      <c r="O8" s="341" t="s">
        <v>381</v>
      </c>
      <c r="P8" s="341" t="s">
        <v>382</v>
      </c>
      <c r="Q8" s="341" t="s">
        <v>383</v>
      </c>
      <c r="R8" s="341" t="s">
        <v>384</v>
      </c>
    </row>
    <row r="9" spans="1:19" ht="12" customHeight="1">
      <c r="A9" s="337">
        <v>6</v>
      </c>
      <c r="B9" s="338" t="s">
        <v>385</v>
      </c>
      <c r="C9" s="341">
        <v>25</v>
      </c>
      <c r="D9" s="341">
        <v>755</v>
      </c>
      <c r="E9" s="341" t="s">
        <v>365</v>
      </c>
      <c r="F9" s="341" t="s">
        <v>763</v>
      </c>
      <c r="G9" s="341" t="s">
        <v>764</v>
      </c>
      <c r="H9" s="341" t="s">
        <v>397</v>
      </c>
      <c r="I9" s="341" t="s">
        <v>367</v>
      </c>
      <c r="J9" s="341" t="s">
        <v>514</v>
      </c>
      <c r="K9" s="341" t="s">
        <v>658</v>
      </c>
      <c r="L9" s="341" t="s">
        <v>515</v>
      </c>
      <c r="M9" s="341" t="s">
        <v>630</v>
      </c>
      <c r="N9" s="341" t="s">
        <v>765</v>
      </c>
      <c r="O9" s="341" t="s">
        <v>766</v>
      </c>
      <c r="P9" s="341" t="s">
        <v>767</v>
      </c>
      <c r="Q9" s="341" t="s">
        <v>768</v>
      </c>
      <c r="R9" s="341" t="s">
        <v>654</v>
      </c>
    </row>
    <row r="10" spans="1:19" ht="12" customHeight="1">
      <c r="A10" s="337">
        <v>7</v>
      </c>
      <c r="B10" s="338" t="s">
        <v>390</v>
      </c>
      <c r="C10" s="341">
        <v>23</v>
      </c>
      <c r="D10" s="341">
        <v>660</v>
      </c>
      <c r="E10" s="341" t="s">
        <v>373</v>
      </c>
      <c r="F10" s="341" t="s">
        <v>528</v>
      </c>
      <c r="G10" s="341" t="s">
        <v>657</v>
      </c>
      <c r="H10" s="341" t="s">
        <v>391</v>
      </c>
      <c r="I10" s="341" t="s">
        <v>386</v>
      </c>
      <c r="J10" s="341" t="s">
        <v>351</v>
      </c>
      <c r="K10" s="341" t="s">
        <v>769</v>
      </c>
      <c r="L10" s="341" t="s">
        <v>770</v>
      </c>
      <c r="M10" s="341" t="s">
        <v>395</v>
      </c>
      <c r="N10" s="341" t="s">
        <v>771</v>
      </c>
      <c r="O10" s="341" t="s">
        <v>772</v>
      </c>
      <c r="P10" s="341" t="s">
        <v>773</v>
      </c>
      <c r="Q10" s="341" t="s">
        <v>774</v>
      </c>
      <c r="R10" s="341" t="s">
        <v>444</v>
      </c>
    </row>
    <row r="11" spans="1:19" ht="12" customHeight="1">
      <c r="A11" s="337">
        <v>8</v>
      </c>
      <c r="B11" s="338" t="s">
        <v>394</v>
      </c>
      <c r="C11" s="341">
        <v>25</v>
      </c>
      <c r="D11" s="341">
        <v>750</v>
      </c>
      <c r="E11" s="341" t="s">
        <v>365</v>
      </c>
      <c r="F11" s="341" t="s">
        <v>775</v>
      </c>
      <c r="G11" s="341" t="s">
        <v>424</v>
      </c>
      <c r="H11" s="341" t="s">
        <v>776</v>
      </c>
      <c r="I11" s="341" t="s">
        <v>452</v>
      </c>
      <c r="J11" s="341" t="s">
        <v>777</v>
      </c>
      <c r="K11" s="341" t="s">
        <v>778</v>
      </c>
      <c r="L11" s="341" t="s">
        <v>396</v>
      </c>
      <c r="M11" s="341" t="s">
        <v>438</v>
      </c>
      <c r="N11" s="341" t="s">
        <v>779</v>
      </c>
      <c r="O11" s="341" t="s">
        <v>780</v>
      </c>
      <c r="P11" s="341" t="s">
        <v>781</v>
      </c>
      <c r="Q11" s="341" t="s">
        <v>782</v>
      </c>
      <c r="R11" s="341" t="s">
        <v>370</v>
      </c>
    </row>
    <row r="12" spans="1:19" ht="12" customHeight="1">
      <c r="A12" s="337">
        <v>9</v>
      </c>
      <c r="B12" s="338" t="s">
        <v>398</v>
      </c>
      <c r="C12" s="341">
        <v>25</v>
      </c>
      <c r="D12" s="341">
        <v>750</v>
      </c>
      <c r="E12" s="341" t="s">
        <v>481</v>
      </c>
      <c r="F12" s="341" t="s">
        <v>747</v>
      </c>
      <c r="G12" s="341" t="s">
        <v>636</v>
      </c>
      <c r="H12" s="341" t="s">
        <v>783</v>
      </c>
      <c r="I12" s="341" t="s">
        <v>395</v>
      </c>
      <c r="J12" s="341" t="s">
        <v>784</v>
      </c>
      <c r="K12" s="341" t="s">
        <v>371</v>
      </c>
      <c r="L12" s="341" t="s">
        <v>465</v>
      </c>
      <c r="M12" s="341" t="s">
        <v>488</v>
      </c>
      <c r="N12" s="341" t="s">
        <v>785</v>
      </c>
      <c r="O12" s="341" t="s">
        <v>786</v>
      </c>
      <c r="P12" s="341" t="s">
        <v>787</v>
      </c>
      <c r="Q12" s="341" t="s">
        <v>788</v>
      </c>
      <c r="R12" s="341" t="s">
        <v>459</v>
      </c>
    </row>
    <row r="13" spans="1:19" ht="12" customHeight="1">
      <c r="A13" s="337">
        <v>10</v>
      </c>
      <c r="B13" s="338" t="s">
        <v>403</v>
      </c>
      <c r="C13" s="341">
        <v>25</v>
      </c>
      <c r="D13" s="341">
        <v>750</v>
      </c>
      <c r="E13" s="341" t="s">
        <v>426</v>
      </c>
      <c r="F13" s="341" t="s">
        <v>789</v>
      </c>
      <c r="G13" s="341" t="s">
        <v>667</v>
      </c>
      <c r="H13" s="341" t="s">
        <v>790</v>
      </c>
      <c r="I13" s="341" t="s">
        <v>456</v>
      </c>
      <c r="J13" s="341" t="s">
        <v>791</v>
      </c>
      <c r="K13" s="341" t="s">
        <v>377</v>
      </c>
      <c r="L13" s="341" t="s">
        <v>349</v>
      </c>
      <c r="M13" s="341" t="s">
        <v>416</v>
      </c>
      <c r="N13" s="341" t="s">
        <v>792</v>
      </c>
      <c r="O13" s="341" t="s">
        <v>793</v>
      </c>
      <c r="P13" s="341" t="s">
        <v>794</v>
      </c>
      <c r="Q13" s="341" t="s">
        <v>795</v>
      </c>
      <c r="R13" s="341" t="s">
        <v>439</v>
      </c>
    </row>
    <row r="14" spans="1:19" ht="12" customHeight="1">
      <c r="A14" s="337">
        <v>11</v>
      </c>
      <c r="B14" s="338" t="s">
        <v>406</v>
      </c>
      <c r="C14" s="341">
        <v>26</v>
      </c>
      <c r="D14" s="341">
        <v>700</v>
      </c>
      <c r="E14" s="341" t="s">
        <v>624</v>
      </c>
      <c r="F14" s="341" t="s">
        <v>763</v>
      </c>
      <c r="G14" s="341" t="s">
        <v>739</v>
      </c>
      <c r="H14" s="341" t="s">
        <v>413</v>
      </c>
      <c r="I14" s="341" t="s">
        <v>496</v>
      </c>
      <c r="J14" s="341" t="s">
        <v>418</v>
      </c>
      <c r="K14" s="341" t="s">
        <v>649</v>
      </c>
      <c r="L14" s="341" t="s">
        <v>466</v>
      </c>
      <c r="M14" s="341" t="s">
        <v>796</v>
      </c>
      <c r="N14" s="341" t="s">
        <v>797</v>
      </c>
      <c r="O14" s="341" t="s">
        <v>798</v>
      </c>
      <c r="P14" s="341" t="s">
        <v>799</v>
      </c>
      <c r="Q14" s="341" t="s">
        <v>800</v>
      </c>
      <c r="R14" s="341" t="s">
        <v>374</v>
      </c>
    </row>
    <row r="15" spans="1:19" ht="12" customHeight="1">
      <c r="A15" s="337">
        <v>12</v>
      </c>
      <c r="B15" s="338" t="s">
        <v>411</v>
      </c>
      <c r="C15" s="341">
        <v>23</v>
      </c>
      <c r="D15" s="341">
        <v>550</v>
      </c>
      <c r="E15" s="341" t="s">
        <v>387</v>
      </c>
      <c r="F15" s="341" t="s">
        <v>801</v>
      </c>
      <c r="G15" s="341" t="s">
        <v>802</v>
      </c>
      <c r="H15" s="341" t="s">
        <v>402</v>
      </c>
      <c r="I15" s="341" t="s">
        <v>784</v>
      </c>
      <c r="J15" s="341" t="s">
        <v>370</v>
      </c>
      <c r="K15" s="341" t="s">
        <v>665</v>
      </c>
      <c r="L15" s="341" t="s">
        <v>415</v>
      </c>
      <c r="M15" s="341" t="s">
        <v>441</v>
      </c>
      <c r="N15" s="341" t="s">
        <v>803</v>
      </c>
      <c r="O15" s="341" t="s">
        <v>804</v>
      </c>
      <c r="P15" s="341" t="s">
        <v>805</v>
      </c>
      <c r="Q15" s="341" t="s">
        <v>806</v>
      </c>
      <c r="R15" s="341" t="s">
        <v>368</v>
      </c>
    </row>
    <row r="16" spans="1:19" ht="12" customHeight="1">
      <c r="A16" s="337">
        <v>13</v>
      </c>
      <c r="B16" s="338" t="s">
        <v>414</v>
      </c>
      <c r="C16" s="341">
        <v>18</v>
      </c>
      <c r="D16" s="341">
        <v>630</v>
      </c>
      <c r="E16" s="341" t="s">
        <v>407</v>
      </c>
      <c r="F16" s="341" t="s">
        <v>807</v>
      </c>
      <c r="G16" s="341" t="s">
        <v>808</v>
      </c>
      <c r="H16" s="341" t="s">
        <v>525</v>
      </c>
      <c r="I16" s="341" t="s">
        <v>665</v>
      </c>
      <c r="J16" s="341" t="s">
        <v>434</v>
      </c>
      <c r="K16" s="341" t="s">
        <v>791</v>
      </c>
      <c r="L16" s="341" t="s">
        <v>809</v>
      </c>
      <c r="M16" s="341" t="s">
        <v>810</v>
      </c>
      <c r="N16" s="341" t="s">
        <v>811</v>
      </c>
      <c r="O16" s="341" t="s">
        <v>812</v>
      </c>
      <c r="P16" s="341" t="s">
        <v>813</v>
      </c>
      <c r="Q16" s="341" t="s">
        <v>814</v>
      </c>
      <c r="R16" s="341" t="s">
        <v>815</v>
      </c>
    </row>
    <row r="17" spans="1:18" ht="12" customHeight="1">
      <c r="A17" s="337">
        <v>14</v>
      </c>
      <c r="B17" s="338" t="s">
        <v>417</v>
      </c>
      <c r="C17" s="341">
        <v>25</v>
      </c>
      <c r="D17" s="341">
        <v>750</v>
      </c>
      <c r="E17" s="341" t="s">
        <v>421</v>
      </c>
      <c r="F17" s="341" t="s">
        <v>816</v>
      </c>
      <c r="G17" s="341" t="s">
        <v>817</v>
      </c>
      <c r="H17" s="341" t="s">
        <v>818</v>
      </c>
      <c r="I17" s="341" t="s">
        <v>632</v>
      </c>
      <c r="J17" s="341" t="s">
        <v>420</v>
      </c>
      <c r="K17" s="341" t="s">
        <v>819</v>
      </c>
      <c r="L17" s="341" t="s">
        <v>762</v>
      </c>
      <c r="M17" s="341" t="s">
        <v>439</v>
      </c>
      <c r="N17" s="341" t="s">
        <v>820</v>
      </c>
      <c r="O17" s="341" t="s">
        <v>821</v>
      </c>
      <c r="P17" s="341" t="s">
        <v>822</v>
      </c>
      <c r="Q17" s="341" t="s">
        <v>625</v>
      </c>
      <c r="R17" s="341" t="s">
        <v>442</v>
      </c>
    </row>
    <row r="18" spans="1:18" ht="12" customHeight="1">
      <c r="A18" s="337">
        <v>15</v>
      </c>
      <c r="B18" s="338" t="s">
        <v>422</v>
      </c>
      <c r="C18" s="341">
        <v>25</v>
      </c>
      <c r="D18" s="341">
        <v>750</v>
      </c>
      <c r="E18" s="341" t="s">
        <v>356</v>
      </c>
      <c r="F18" s="341" t="s">
        <v>787</v>
      </c>
      <c r="G18" s="341" t="s">
        <v>823</v>
      </c>
      <c r="H18" s="341" t="s">
        <v>434</v>
      </c>
      <c r="I18" s="341" t="s">
        <v>491</v>
      </c>
      <c r="J18" s="341" t="s">
        <v>824</v>
      </c>
      <c r="K18" s="341" t="s">
        <v>483</v>
      </c>
      <c r="L18" s="341" t="s">
        <v>640</v>
      </c>
      <c r="M18" s="341" t="s">
        <v>416</v>
      </c>
      <c r="N18" s="341" t="s">
        <v>825</v>
      </c>
      <c r="O18" s="341" t="s">
        <v>643</v>
      </c>
      <c r="P18" s="341" t="s">
        <v>826</v>
      </c>
      <c r="Q18" s="341" t="s">
        <v>827</v>
      </c>
      <c r="R18" s="341" t="s">
        <v>509</v>
      </c>
    </row>
    <row r="19" spans="1:18" ht="12" customHeight="1">
      <c r="A19" s="337">
        <v>16</v>
      </c>
      <c r="B19" s="338" t="s">
        <v>428</v>
      </c>
      <c r="C19" s="341">
        <v>30</v>
      </c>
      <c r="D19" s="341">
        <v>750</v>
      </c>
      <c r="E19" s="341" t="s">
        <v>487</v>
      </c>
      <c r="F19" s="341" t="s">
        <v>828</v>
      </c>
      <c r="G19" s="341" t="s">
        <v>829</v>
      </c>
      <c r="H19" s="341" t="s">
        <v>671</v>
      </c>
      <c r="I19" s="341" t="s">
        <v>830</v>
      </c>
      <c r="J19" s="341" t="s">
        <v>433</v>
      </c>
      <c r="K19" s="341" t="s">
        <v>831</v>
      </c>
      <c r="L19" s="341" t="s">
        <v>487</v>
      </c>
      <c r="M19" s="341" t="s">
        <v>515</v>
      </c>
      <c r="N19" s="341" t="s">
        <v>832</v>
      </c>
      <c r="O19" s="341" t="s">
        <v>833</v>
      </c>
      <c r="P19" s="341" t="s">
        <v>834</v>
      </c>
      <c r="Q19" s="341" t="s">
        <v>835</v>
      </c>
      <c r="R19" s="341" t="s">
        <v>836</v>
      </c>
    </row>
    <row r="20" spans="1:18" ht="12" customHeight="1">
      <c r="A20" s="337">
        <v>17</v>
      </c>
      <c r="B20" s="338" t="s">
        <v>430</v>
      </c>
      <c r="C20" s="341">
        <v>30</v>
      </c>
      <c r="D20" s="341">
        <v>750</v>
      </c>
      <c r="E20" s="341" t="s">
        <v>372</v>
      </c>
      <c r="F20" s="341" t="s">
        <v>837</v>
      </c>
      <c r="G20" s="341" t="s">
        <v>477</v>
      </c>
      <c r="H20" s="341" t="s">
        <v>838</v>
      </c>
      <c r="I20" s="341" t="s">
        <v>468</v>
      </c>
      <c r="J20" s="341" t="s">
        <v>645</v>
      </c>
      <c r="K20" s="341" t="s">
        <v>655</v>
      </c>
      <c r="L20" s="341" t="s">
        <v>399</v>
      </c>
      <c r="M20" s="341" t="s">
        <v>451</v>
      </c>
      <c r="N20" s="341" t="s">
        <v>839</v>
      </c>
      <c r="O20" s="341" t="s">
        <v>840</v>
      </c>
      <c r="P20" s="341" t="s">
        <v>841</v>
      </c>
      <c r="Q20" s="341" t="s">
        <v>842</v>
      </c>
      <c r="R20" s="341" t="s">
        <v>640</v>
      </c>
    </row>
    <row r="21" spans="1:18" ht="12" customHeight="1">
      <c r="A21" s="337">
        <v>18</v>
      </c>
      <c r="B21" s="338" t="s">
        <v>432</v>
      </c>
      <c r="C21" s="341">
        <v>25</v>
      </c>
      <c r="D21" s="341">
        <v>750</v>
      </c>
      <c r="E21" s="341" t="s">
        <v>399</v>
      </c>
      <c r="F21" s="341" t="s">
        <v>843</v>
      </c>
      <c r="G21" s="341" t="s">
        <v>844</v>
      </c>
      <c r="H21" s="341" t="s">
        <v>497</v>
      </c>
      <c r="I21" s="341" t="s">
        <v>845</v>
      </c>
      <c r="J21" s="341" t="s">
        <v>350</v>
      </c>
      <c r="K21" s="341" t="s">
        <v>454</v>
      </c>
      <c r="L21" s="341" t="s">
        <v>373</v>
      </c>
      <c r="M21" s="341" t="s">
        <v>358</v>
      </c>
      <c r="N21" s="341" t="s">
        <v>846</v>
      </c>
      <c r="O21" s="341" t="s">
        <v>847</v>
      </c>
      <c r="P21" s="341" t="s">
        <v>757</v>
      </c>
      <c r="Q21" s="341" t="s">
        <v>848</v>
      </c>
      <c r="R21" s="341" t="s">
        <v>362</v>
      </c>
    </row>
    <row r="22" spans="1:18" ht="12" customHeight="1">
      <c r="A22" s="337">
        <v>19</v>
      </c>
      <c r="B22" s="338" t="s">
        <v>436</v>
      </c>
      <c r="C22" s="341">
        <v>25</v>
      </c>
      <c r="D22" s="341">
        <v>750</v>
      </c>
      <c r="E22" s="341" t="s">
        <v>426</v>
      </c>
      <c r="F22" s="341" t="s">
        <v>849</v>
      </c>
      <c r="G22" s="341" t="s">
        <v>474</v>
      </c>
      <c r="H22" s="341" t="s">
        <v>850</v>
      </c>
      <c r="I22" s="341" t="s">
        <v>362</v>
      </c>
      <c r="J22" s="341" t="s">
        <v>851</v>
      </c>
      <c r="K22" s="341" t="s">
        <v>516</v>
      </c>
      <c r="L22" s="341" t="s">
        <v>357</v>
      </c>
      <c r="M22" s="341" t="s">
        <v>514</v>
      </c>
      <c r="N22" s="341" t="s">
        <v>852</v>
      </c>
      <c r="O22" s="341" t="s">
        <v>853</v>
      </c>
      <c r="P22" s="341" t="s">
        <v>854</v>
      </c>
      <c r="Q22" s="341" t="s">
        <v>855</v>
      </c>
      <c r="R22" s="341" t="s">
        <v>375</v>
      </c>
    </row>
    <row r="23" spans="1:18" ht="12" customHeight="1">
      <c r="A23" s="337">
        <v>20</v>
      </c>
      <c r="B23" s="338" t="s">
        <v>437</v>
      </c>
      <c r="C23" s="341">
        <v>25</v>
      </c>
      <c r="D23" s="341">
        <v>750</v>
      </c>
      <c r="E23" s="341" t="s">
        <v>426</v>
      </c>
      <c r="F23" s="341" t="s">
        <v>856</v>
      </c>
      <c r="G23" s="341" t="s">
        <v>857</v>
      </c>
      <c r="H23" s="341" t="s">
        <v>419</v>
      </c>
      <c r="I23" s="341" t="s">
        <v>357</v>
      </c>
      <c r="J23" s="341" t="s">
        <v>858</v>
      </c>
      <c r="K23" s="341" t="s">
        <v>818</v>
      </c>
      <c r="L23" s="341" t="s">
        <v>363</v>
      </c>
      <c r="M23" s="341" t="s">
        <v>859</v>
      </c>
      <c r="N23" s="341" t="s">
        <v>860</v>
      </c>
      <c r="O23" s="341" t="s">
        <v>861</v>
      </c>
      <c r="P23" s="341" t="s">
        <v>862</v>
      </c>
      <c r="Q23" s="341" t="s">
        <v>661</v>
      </c>
      <c r="R23" s="341" t="s">
        <v>426</v>
      </c>
    </row>
    <row r="24" spans="1:18" ht="12" customHeight="1">
      <c r="A24" s="337">
        <v>21</v>
      </c>
      <c r="B24" s="338" t="s">
        <v>440</v>
      </c>
      <c r="C24" s="341">
        <v>25</v>
      </c>
      <c r="D24" s="341">
        <v>750</v>
      </c>
      <c r="E24" s="341" t="s">
        <v>365</v>
      </c>
      <c r="F24" s="341" t="s">
        <v>854</v>
      </c>
      <c r="G24" s="341" t="s">
        <v>863</v>
      </c>
      <c r="H24" s="341" t="s">
        <v>864</v>
      </c>
      <c r="I24" s="341" t="s">
        <v>865</v>
      </c>
      <c r="J24" s="341" t="s">
        <v>366</v>
      </c>
      <c r="K24" s="341" t="s">
        <v>866</v>
      </c>
      <c r="L24" s="341" t="s">
        <v>391</v>
      </c>
      <c r="M24" s="341" t="s">
        <v>660</v>
      </c>
      <c r="N24" s="341" t="s">
        <v>867</v>
      </c>
      <c r="O24" s="341" t="s">
        <v>868</v>
      </c>
      <c r="P24" s="341" t="s">
        <v>869</v>
      </c>
      <c r="Q24" s="341" t="s">
        <v>870</v>
      </c>
      <c r="R24" s="341" t="s">
        <v>871</v>
      </c>
    </row>
    <row r="25" spans="1:18" ht="12" customHeight="1">
      <c r="A25" s="337">
        <v>22</v>
      </c>
      <c r="B25" s="338" t="s">
        <v>443</v>
      </c>
      <c r="C25" s="341">
        <v>24</v>
      </c>
      <c r="D25" s="341">
        <v>680</v>
      </c>
      <c r="E25" s="341" t="s">
        <v>409</v>
      </c>
      <c r="F25" s="341" t="s">
        <v>872</v>
      </c>
      <c r="G25" s="341" t="s">
        <v>873</v>
      </c>
      <c r="H25" s="341" t="s">
        <v>400</v>
      </c>
      <c r="I25" s="341" t="s">
        <v>874</v>
      </c>
      <c r="J25" s="341" t="s">
        <v>498</v>
      </c>
      <c r="K25" s="341" t="s">
        <v>875</v>
      </c>
      <c r="L25" s="341" t="s">
        <v>876</v>
      </c>
      <c r="M25" s="341" t="s">
        <v>462</v>
      </c>
      <c r="N25" s="341" t="s">
        <v>877</v>
      </c>
      <c r="O25" s="341" t="s">
        <v>878</v>
      </c>
      <c r="P25" s="341" t="s">
        <v>879</v>
      </c>
      <c r="Q25" s="341" t="s">
        <v>880</v>
      </c>
      <c r="R25" s="341" t="s">
        <v>376</v>
      </c>
    </row>
    <row r="26" spans="1:18" ht="12" customHeight="1">
      <c r="A26" s="337">
        <v>23</v>
      </c>
      <c r="B26" s="338" t="s">
        <v>445</v>
      </c>
      <c r="C26" s="341">
        <v>25</v>
      </c>
      <c r="D26" s="341">
        <v>750</v>
      </c>
      <c r="E26" s="341" t="s">
        <v>653</v>
      </c>
      <c r="F26" s="341" t="s">
        <v>881</v>
      </c>
      <c r="G26" s="341" t="s">
        <v>882</v>
      </c>
      <c r="H26" s="341" t="s">
        <v>666</v>
      </c>
      <c r="I26" s="341" t="s">
        <v>671</v>
      </c>
      <c r="J26" s="341" t="s">
        <v>883</v>
      </c>
      <c r="K26" s="341" t="s">
        <v>392</v>
      </c>
      <c r="L26" s="341" t="s">
        <v>484</v>
      </c>
      <c r="M26" s="341" t="s">
        <v>416</v>
      </c>
      <c r="N26" s="341" t="s">
        <v>884</v>
      </c>
      <c r="O26" s="341" t="s">
        <v>885</v>
      </c>
      <c r="P26" s="341" t="s">
        <v>886</v>
      </c>
      <c r="Q26" s="341" t="s">
        <v>887</v>
      </c>
      <c r="R26" s="341" t="s">
        <v>431</v>
      </c>
    </row>
    <row r="27" spans="1:18" ht="12" customHeight="1">
      <c r="A27" s="337">
        <v>24</v>
      </c>
      <c r="B27" s="338" t="s">
        <v>448</v>
      </c>
      <c r="C27" s="341">
        <v>25</v>
      </c>
      <c r="D27" s="341">
        <v>750</v>
      </c>
      <c r="E27" s="341" t="s">
        <v>624</v>
      </c>
      <c r="F27" s="341" t="s">
        <v>888</v>
      </c>
      <c r="G27" s="341" t="s">
        <v>889</v>
      </c>
      <c r="H27" s="341" t="s">
        <v>645</v>
      </c>
      <c r="I27" s="341" t="s">
        <v>421</v>
      </c>
      <c r="J27" s="341" t="s">
        <v>626</v>
      </c>
      <c r="K27" s="341" t="s">
        <v>890</v>
      </c>
      <c r="L27" s="341" t="s">
        <v>387</v>
      </c>
      <c r="M27" s="341" t="s">
        <v>507</v>
      </c>
      <c r="N27" s="341" t="s">
        <v>891</v>
      </c>
      <c r="O27" s="341" t="s">
        <v>892</v>
      </c>
      <c r="P27" s="341" t="s">
        <v>893</v>
      </c>
      <c r="Q27" s="341" t="s">
        <v>894</v>
      </c>
      <c r="R27" s="341" t="s">
        <v>452</v>
      </c>
    </row>
    <row r="28" spans="1:18" ht="12" customHeight="1">
      <c r="A28" s="337">
        <v>25</v>
      </c>
      <c r="B28" s="338" t="s">
        <v>453</v>
      </c>
      <c r="C28" s="341">
        <v>25</v>
      </c>
      <c r="D28" s="341">
        <v>750</v>
      </c>
      <c r="E28" s="341" t="s">
        <v>372</v>
      </c>
      <c r="F28" s="341" t="s">
        <v>837</v>
      </c>
      <c r="G28" s="341" t="s">
        <v>895</v>
      </c>
      <c r="H28" s="341" t="s">
        <v>890</v>
      </c>
      <c r="I28" s="341" t="s">
        <v>460</v>
      </c>
      <c r="J28" s="341" t="s">
        <v>412</v>
      </c>
      <c r="K28" s="341" t="s">
        <v>896</v>
      </c>
      <c r="L28" s="341" t="s">
        <v>642</v>
      </c>
      <c r="M28" s="341" t="s">
        <v>419</v>
      </c>
      <c r="N28" s="341" t="s">
        <v>897</v>
      </c>
      <c r="O28" s="341" t="s">
        <v>898</v>
      </c>
      <c r="P28" s="341" t="s">
        <v>862</v>
      </c>
      <c r="Q28" s="341" t="s">
        <v>899</v>
      </c>
      <c r="R28" s="341" t="s">
        <v>900</v>
      </c>
    </row>
    <row r="29" spans="1:18" ht="12" customHeight="1">
      <c r="A29" s="337">
        <v>26</v>
      </c>
      <c r="B29" s="338" t="s">
        <v>457</v>
      </c>
      <c r="C29" s="341">
        <v>25</v>
      </c>
      <c r="D29" s="341">
        <v>750</v>
      </c>
      <c r="E29" s="341" t="s">
        <v>434</v>
      </c>
      <c r="F29" s="341" t="s">
        <v>841</v>
      </c>
      <c r="G29" s="341" t="s">
        <v>901</v>
      </c>
      <c r="H29" s="341" t="s">
        <v>902</v>
      </c>
      <c r="I29" s="341" t="s">
        <v>903</v>
      </c>
      <c r="J29" s="341" t="s">
        <v>366</v>
      </c>
      <c r="K29" s="341" t="s">
        <v>904</v>
      </c>
      <c r="L29" s="341" t="s">
        <v>624</v>
      </c>
      <c r="M29" s="341" t="s">
        <v>451</v>
      </c>
      <c r="N29" s="341" t="s">
        <v>905</v>
      </c>
      <c r="O29" s="341" t="s">
        <v>906</v>
      </c>
      <c r="P29" s="341" t="s">
        <v>907</v>
      </c>
      <c r="Q29" s="341" t="s">
        <v>908</v>
      </c>
      <c r="R29" s="341" t="s">
        <v>454</v>
      </c>
    </row>
    <row r="30" spans="1:18" ht="12" customHeight="1">
      <c r="A30" s="337">
        <v>27</v>
      </c>
      <c r="B30" s="338" t="s">
        <v>458</v>
      </c>
      <c r="C30" s="341">
        <v>25</v>
      </c>
      <c r="D30" s="341">
        <v>750</v>
      </c>
      <c r="E30" s="341" t="s">
        <v>653</v>
      </c>
      <c r="F30" s="341" t="s">
        <v>747</v>
      </c>
      <c r="G30" s="341" t="s">
        <v>909</v>
      </c>
      <c r="H30" s="341" t="s">
        <v>910</v>
      </c>
      <c r="I30" s="341" t="s">
        <v>450</v>
      </c>
      <c r="J30" s="341" t="s">
        <v>770</v>
      </c>
      <c r="K30" s="341" t="s">
        <v>911</v>
      </c>
      <c r="L30" s="341" t="s">
        <v>356</v>
      </c>
      <c r="M30" s="341" t="s">
        <v>671</v>
      </c>
      <c r="N30" s="341" t="s">
        <v>912</v>
      </c>
      <c r="O30" s="341" t="s">
        <v>913</v>
      </c>
      <c r="P30" s="341" t="s">
        <v>914</v>
      </c>
      <c r="Q30" s="341" t="s">
        <v>915</v>
      </c>
      <c r="R30" s="341" t="s">
        <v>459</v>
      </c>
    </row>
    <row r="31" spans="1:18" ht="12" customHeight="1">
      <c r="A31" s="337">
        <v>28</v>
      </c>
      <c r="B31" s="338" t="s">
        <v>463</v>
      </c>
      <c r="C31" s="341">
        <v>25</v>
      </c>
      <c r="D31" s="341">
        <v>750</v>
      </c>
      <c r="E31" s="341" t="s">
        <v>426</v>
      </c>
      <c r="F31" s="341" t="s">
        <v>916</v>
      </c>
      <c r="G31" s="341" t="s">
        <v>864</v>
      </c>
      <c r="H31" s="341" t="s">
        <v>355</v>
      </c>
      <c r="I31" s="341" t="s">
        <v>427</v>
      </c>
      <c r="J31" s="341" t="s">
        <v>769</v>
      </c>
      <c r="K31" s="341" t="s">
        <v>917</v>
      </c>
      <c r="L31" s="341" t="s">
        <v>506</v>
      </c>
      <c r="M31" s="341" t="s">
        <v>918</v>
      </c>
      <c r="N31" s="341" t="s">
        <v>919</v>
      </c>
      <c r="O31" s="341" t="s">
        <v>920</v>
      </c>
      <c r="P31" s="341" t="s">
        <v>921</v>
      </c>
      <c r="Q31" s="341" t="s">
        <v>447</v>
      </c>
      <c r="R31" s="341" t="s">
        <v>640</v>
      </c>
    </row>
    <row r="32" spans="1:18" ht="12" customHeight="1">
      <c r="A32" s="337">
        <v>29</v>
      </c>
      <c r="B32" s="338" t="s">
        <v>467</v>
      </c>
      <c r="C32" s="341">
        <v>28</v>
      </c>
      <c r="D32" s="341">
        <v>750</v>
      </c>
      <c r="E32" s="341" t="s">
        <v>494</v>
      </c>
      <c r="F32" s="341" t="s">
        <v>922</v>
      </c>
      <c r="G32" s="341" t="s">
        <v>776</v>
      </c>
      <c r="H32" s="341" t="s">
        <v>923</v>
      </c>
      <c r="I32" s="341" t="s">
        <v>375</v>
      </c>
      <c r="J32" s="341" t="s">
        <v>501</v>
      </c>
      <c r="K32" s="341" t="s">
        <v>924</v>
      </c>
      <c r="L32" s="341" t="s">
        <v>925</v>
      </c>
      <c r="M32" s="341" t="s">
        <v>496</v>
      </c>
      <c r="N32" s="341" t="s">
        <v>926</v>
      </c>
      <c r="O32" s="341" t="s">
        <v>927</v>
      </c>
      <c r="P32" s="341" t="s">
        <v>928</v>
      </c>
      <c r="Q32" s="341" t="s">
        <v>929</v>
      </c>
      <c r="R32" s="341" t="s">
        <v>407</v>
      </c>
    </row>
    <row r="33" spans="1:18" ht="12" customHeight="1">
      <c r="A33" s="337">
        <v>30</v>
      </c>
      <c r="B33" s="338" t="s">
        <v>469</v>
      </c>
      <c r="C33" s="341">
        <v>25</v>
      </c>
      <c r="D33" s="341">
        <v>750</v>
      </c>
      <c r="E33" s="341" t="s">
        <v>481</v>
      </c>
      <c r="F33" s="341" t="s">
        <v>930</v>
      </c>
      <c r="G33" s="341" t="s">
        <v>631</v>
      </c>
      <c r="H33" s="341" t="s">
        <v>459</v>
      </c>
      <c r="I33" s="341" t="s">
        <v>492</v>
      </c>
      <c r="J33" s="341" t="s">
        <v>770</v>
      </c>
      <c r="K33" s="341" t="s">
        <v>633</v>
      </c>
      <c r="L33" s="341" t="s">
        <v>876</v>
      </c>
      <c r="M33" s="341" t="s">
        <v>752</v>
      </c>
      <c r="N33" s="341" t="s">
        <v>931</v>
      </c>
      <c r="O33" s="341" t="s">
        <v>932</v>
      </c>
      <c r="P33" s="341" t="s">
        <v>933</v>
      </c>
      <c r="Q33" s="341" t="s">
        <v>934</v>
      </c>
      <c r="R33" s="341" t="s">
        <v>461</v>
      </c>
    </row>
    <row r="34" spans="1:18" ht="12" customHeight="1">
      <c r="A34" s="337">
        <v>31</v>
      </c>
      <c r="B34" s="338" t="s">
        <v>472</v>
      </c>
      <c r="C34" s="341">
        <v>25</v>
      </c>
      <c r="D34" s="341">
        <v>750</v>
      </c>
      <c r="E34" s="341" t="s">
        <v>935</v>
      </c>
      <c r="F34" s="341" t="s">
        <v>936</v>
      </c>
      <c r="G34" s="341" t="s">
        <v>937</v>
      </c>
      <c r="H34" s="341" t="s">
        <v>652</v>
      </c>
      <c r="I34" s="341" t="s">
        <v>379</v>
      </c>
      <c r="J34" s="341" t="s">
        <v>938</v>
      </c>
      <c r="K34" s="341" t="s">
        <v>939</v>
      </c>
      <c r="L34" s="341" t="s">
        <v>368</v>
      </c>
      <c r="M34" s="341" t="s">
        <v>742</v>
      </c>
      <c r="N34" s="341" t="s">
        <v>940</v>
      </c>
      <c r="O34" s="341" t="s">
        <v>941</v>
      </c>
      <c r="P34" s="341" t="s">
        <v>942</v>
      </c>
      <c r="Q34" s="341" t="s">
        <v>943</v>
      </c>
      <c r="R34" s="341" t="s">
        <v>944</v>
      </c>
    </row>
    <row r="35" spans="1:18" ht="12" customHeight="1">
      <c r="A35" s="337">
        <v>32</v>
      </c>
      <c r="B35" s="338" t="s">
        <v>475</v>
      </c>
      <c r="C35" s="341">
        <v>25</v>
      </c>
      <c r="D35" s="341">
        <v>750</v>
      </c>
      <c r="E35" s="341" t="s">
        <v>372</v>
      </c>
      <c r="F35" s="341" t="s">
        <v>945</v>
      </c>
      <c r="G35" s="341" t="s">
        <v>946</v>
      </c>
      <c r="H35" s="341" t="s">
        <v>653</v>
      </c>
      <c r="I35" s="341" t="s">
        <v>409</v>
      </c>
      <c r="J35" s="341" t="s">
        <v>641</v>
      </c>
      <c r="K35" s="341" t="s">
        <v>947</v>
      </c>
      <c r="L35" s="341" t="s">
        <v>372</v>
      </c>
      <c r="M35" s="341" t="s">
        <v>874</v>
      </c>
      <c r="N35" s="341" t="s">
        <v>948</v>
      </c>
      <c r="O35" s="341" t="s">
        <v>949</v>
      </c>
      <c r="P35" s="341" t="s">
        <v>950</v>
      </c>
      <c r="Q35" s="341" t="s">
        <v>951</v>
      </c>
      <c r="R35" s="341" t="s">
        <v>454</v>
      </c>
    </row>
    <row r="36" spans="1:18" ht="12" customHeight="1">
      <c r="A36" s="337">
        <v>33</v>
      </c>
      <c r="B36" s="338" t="s">
        <v>476</v>
      </c>
      <c r="C36" s="341">
        <v>30</v>
      </c>
      <c r="D36" s="341">
        <v>750</v>
      </c>
      <c r="E36" s="341" t="s">
        <v>365</v>
      </c>
      <c r="F36" s="341" t="s">
        <v>952</v>
      </c>
      <c r="G36" s="341" t="s">
        <v>953</v>
      </c>
      <c r="H36" s="341" t="s">
        <v>646</v>
      </c>
      <c r="I36" s="341" t="s">
        <v>668</v>
      </c>
      <c r="J36" s="341" t="s">
        <v>490</v>
      </c>
      <c r="K36" s="341" t="s">
        <v>347</v>
      </c>
      <c r="L36" s="341" t="s">
        <v>388</v>
      </c>
      <c r="M36" s="341" t="s">
        <v>670</v>
      </c>
      <c r="N36" s="341" t="s">
        <v>954</v>
      </c>
      <c r="O36" s="341" t="s">
        <v>955</v>
      </c>
      <c r="P36" s="341" t="s">
        <v>956</v>
      </c>
      <c r="Q36" s="341" t="s">
        <v>957</v>
      </c>
      <c r="R36" s="341" t="s">
        <v>783</v>
      </c>
    </row>
    <row r="37" spans="1:18" ht="12" customHeight="1">
      <c r="A37" s="337">
        <v>34</v>
      </c>
      <c r="B37" s="339" t="s">
        <v>480</v>
      </c>
      <c r="C37" s="341">
        <v>26</v>
      </c>
      <c r="D37" s="341">
        <v>780</v>
      </c>
      <c r="E37" s="341" t="s">
        <v>368</v>
      </c>
      <c r="F37" s="341" t="s">
        <v>958</v>
      </c>
      <c r="G37" s="341" t="s">
        <v>959</v>
      </c>
      <c r="H37" s="341" t="s">
        <v>960</v>
      </c>
      <c r="I37" s="341" t="s">
        <v>635</v>
      </c>
      <c r="J37" s="341" t="s">
        <v>461</v>
      </c>
      <c r="K37" s="341" t="s">
        <v>777</v>
      </c>
      <c r="L37" s="341" t="s">
        <v>405</v>
      </c>
      <c r="M37" s="341" t="s">
        <v>650</v>
      </c>
      <c r="N37" s="341" t="s">
        <v>961</v>
      </c>
      <c r="O37" s="341" t="s">
        <v>962</v>
      </c>
      <c r="P37" s="341" t="s">
        <v>674</v>
      </c>
      <c r="Q37" s="341" t="s">
        <v>963</v>
      </c>
      <c r="R37" s="341" t="s">
        <v>964</v>
      </c>
    </row>
    <row r="38" spans="1:18" ht="12" customHeight="1">
      <c r="A38" s="337">
        <v>35</v>
      </c>
      <c r="B38" s="339" t="s">
        <v>482</v>
      </c>
      <c r="C38" s="341">
        <v>22</v>
      </c>
      <c r="D38" s="341">
        <v>650</v>
      </c>
      <c r="E38" s="341" t="s">
        <v>359</v>
      </c>
      <c r="F38" s="341" t="s">
        <v>781</v>
      </c>
      <c r="G38" s="341" t="s">
        <v>965</v>
      </c>
      <c r="H38" s="341" t="s">
        <v>364</v>
      </c>
      <c r="I38" s="341" t="s">
        <v>669</v>
      </c>
      <c r="J38" s="341" t="s">
        <v>471</v>
      </c>
      <c r="K38" s="341" t="s">
        <v>966</v>
      </c>
      <c r="L38" s="341" t="s">
        <v>389</v>
      </c>
      <c r="M38" s="341" t="s">
        <v>925</v>
      </c>
      <c r="N38" s="341" t="s">
        <v>967</v>
      </c>
      <c r="O38" s="341" t="s">
        <v>968</v>
      </c>
      <c r="P38" s="341" t="s">
        <v>969</v>
      </c>
      <c r="Q38" s="341" t="s">
        <v>970</v>
      </c>
      <c r="R38" s="341" t="s">
        <v>646</v>
      </c>
    </row>
    <row r="39" spans="1:18" ht="12" customHeight="1">
      <c r="A39" s="337">
        <v>36</v>
      </c>
      <c r="B39" s="339" t="s">
        <v>486</v>
      </c>
      <c r="C39" s="341">
        <v>25</v>
      </c>
      <c r="D39" s="341">
        <v>750</v>
      </c>
      <c r="E39" s="341" t="s">
        <v>624</v>
      </c>
      <c r="F39" s="341" t="s">
        <v>971</v>
      </c>
      <c r="G39" s="341" t="s">
        <v>972</v>
      </c>
      <c r="H39" s="341" t="s">
        <v>973</v>
      </c>
      <c r="I39" s="341" t="s">
        <v>509</v>
      </c>
      <c r="J39" s="341" t="s">
        <v>351</v>
      </c>
      <c r="K39" s="341" t="s">
        <v>974</v>
      </c>
      <c r="L39" s="341" t="s">
        <v>389</v>
      </c>
      <c r="M39" s="341" t="s">
        <v>404</v>
      </c>
      <c r="N39" s="341" t="s">
        <v>975</v>
      </c>
      <c r="O39" s="341" t="s">
        <v>976</v>
      </c>
      <c r="P39" s="341" t="s">
        <v>656</v>
      </c>
      <c r="Q39" s="341" t="s">
        <v>977</v>
      </c>
      <c r="R39" s="341" t="s">
        <v>742</v>
      </c>
    </row>
    <row r="40" spans="1:18" ht="12" customHeight="1">
      <c r="A40" s="337">
        <v>37</v>
      </c>
      <c r="B40" s="339" t="s">
        <v>489</v>
      </c>
      <c r="C40" s="341">
        <v>20</v>
      </c>
      <c r="D40" s="341">
        <v>600</v>
      </c>
      <c r="E40" s="341" t="s">
        <v>359</v>
      </c>
      <c r="F40" s="341" t="s">
        <v>758</v>
      </c>
      <c r="G40" s="341" t="s">
        <v>978</v>
      </c>
      <c r="H40" s="341" t="s">
        <v>356</v>
      </c>
      <c r="I40" s="341" t="s">
        <v>364</v>
      </c>
      <c r="J40" s="341" t="s">
        <v>393</v>
      </c>
      <c r="K40" s="341" t="s">
        <v>979</v>
      </c>
      <c r="L40" s="341" t="s">
        <v>461</v>
      </c>
      <c r="M40" s="341" t="s">
        <v>980</v>
      </c>
      <c r="N40" s="341" t="s">
        <v>981</v>
      </c>
      <c r="O40" s="341" t="s">
        <v>982</v>
      </c>
      <c r="P40" s="341" t="s">
        <v>983</v>
      </c>
      <c r="Q40" s="341" t="s">
        <v>984</v>
      </c>
      <c r="R40" s="341" t="s">
        <v>985</v>
      </c>
    </row>
    <row r="41" spans="1:18" ht="12" customHeight="1">
      <c r="A41" s="337">
        <v>38</v>
      </c>
      <c r="B41" s="339" t="s">
        <v>493</v>
      </c>
      <c r="C41" s="341">
        <v>21</v>
      </c>
      <c r="D41" s="341">
        <v>630</v>
      </c>
      <c r="E41" s="341" t="s">
        <v>399</v>
      </c>
      <c r="F41" s="341" t="s">
        <v>986</v>
      </c>
      <c r="G41" s="341" t="s">
        <v>987</v>
      </c>
      <c r="H41" s="341" t="s">
        <v>742</v>
      </c>
      <c r="I41" s="341" t="s">
        <v>518</v>
      </c>
      <c r="J41" s="341" t="s">
        <v>449</v>
      </c>
      <c r="K41" s="341" t="s">
        <v>479</v>
      </c>
      <c r="L41" s="341" t="s">
        <v>434</v>
      </c>
      <c r="M41" s="341" t="s">
        <v>393</v>
      </c>
      <c r="N41" s="341" t="s">
        <v>988</v>
      </c>
      <c r="O41" s="341" t="s">
        <v>989</v>
      </c>
      <c r="P41" s="341" t="s">
        <v>647</v>
      </c>
      <c r="Q41" s="341" t="s">
        <v>526</v>
      </c>
      <c r="R41" s="341" t="s">
        <v>990</v>
      </c>
    </row>
    <row r="42" spans="1:18" ht="12" customHeight="1">
      <c r="A42" s="337">
        <v>39</v>
      </c>
      <c r="B42" s="339" t="s">
        <v>495</v>
      </c>
      <c r="C42" s="341">
        <v>20</v>
      </c>
      <c r="D42" s="341">
        <v>525</v>
      </c>
      <c r="E42" s="341" t="s">
        <v>418</v>
      </c>
      <c r="F42" s="341" t="s">
        <v>741</v>
      </c>
      <c r="G42" s="341" t="s">
        <v>354</v>
      </c>
      <c r="H42" s="341" t="s">
        <v>991</v>
      </c>
      <c r="I42" s="341" t="s">
        <v>992</v>
      </c>
      <c r="J42" s="341" t="s">
        <v>648</v>
      </c>
      <c r="K42" s="341" t="s">
        <v>635</v>
      </c>
      <c r="L42" s="341" t="s">
        <v>425</v>
      </c>
      <c r="M42" s="341" t="s">
        <v>455</v>
      </c>
      <c r="N42" s="341" t="s">
        <v>993</v>
      </c>
      <c r="O42" s="341" t="s">
        <v>994</v>
      </c>
      <c r="P42" s="341" t="s">
        <v>663</v>
      </c>
      <c r="Q42" s="341" t="s">
        <v>662</v>
      </c>
      <c r="R42" s="341" t="s">
        <v>464</v>
      </c>
    </row>
    <row r="43" spans="1:18" ht="12" customHeight="1">
      <c r="A43" s="337">
        <v>40</v>
      </c>
      <c r="B43" s="339" t="s">
        <v>499</v>
      </c>
      <c r="C43" s="341">
        <v>25</v>
      </c>
      <c r="D43" s="341">
        <v>750</v>
      </c>
      <c r="E43" s="341" t="s">
        <v>426</v>
      </c>
      <c r="F43" s="341" t="s">
        <v>856</v>
      </c>
      <c r="G43" s="341" t="s">
        <v>995</v>
      </c>
      <c r="H43" s="341" t="s">
        <v>673</v>
      </c>
      <c r="I43" s="341" t="s">
        <v>456</v>
      </c>
      <c r="J43" s="341" t="s">
        <v>996</v>
      </c>
      <c r="K43" s="341" t="s">
        <v>997</v>
      </c>
      <c r="L43" s="341" t="s">
        <v>407</v>
      </c>
      <c r="M43" s="341" t="s">
        <v>509</v>
      </c>
      <c r="N43" s="341" t="s">
        <v>998</v>
      </c>
      <c r="O43" s="341" t="s">
        <v>999</v>
      </c>
      <c r="P43" s="341" t="s">
        <v>1000</v>
      </c>
      <c r="Q43" s="341" t="s">
        <v>1001</v>
      </c>
      <c r="R43" s="341" t="s">
        <v>523</v>
      </c>
    </row>
    <row r="44" spans="1:18" ht="12" customHeight="1">
      <c r="A44" s="337">
        <v>41</v>
      </c>
      <c r="B44" s="339" t="s">
        <v>502</v>
      </c>
      <c r="C44" s="341">
        <v>20</v>
      </c>
      <c r="D44" s="341">
        <v>600</v>
      </c>
      <c r="E44" s="341" t="s">
        <v>373</v>
      </c>
      <c r="F44" s="341" t="s">
        <v>857</v>
      </c>
      <c r="G44" s="341" t="s">
        <v>863</v>
      </c>
      <c r="H44" s="341" t="s">
        <v>937</v>
      </c>
      <c r="I44" s="341" t="s">
        <v>393</v>
      </c>
      <c r="J44" s="341" t="s">
        <v>407</v>
      </c>
      <c r="K44" s="341" t="s">
        <v>504</v>
      </c>
      <c r="L44" s="341" t="s">
        <v>423</v>
      </c>
      <c r="M44" s="341" t="s">
        <v>628</v>
      </c>
      <c r="N44" s="341" t="s">
        <v>1002</v>
      </c>
      <c r="O44" s="341" t="s">
        <v>1003</v>
      </c>
      <c r="P44" s="341" t="s">
        <v>829</v>
      </c>
      <c r="Q44" s="341" t="s">
        <v>651</v>
      </c>
      <c r="R44" s="341" t="s">
        <v>757</v>
      </c>
    </row>
    <row r="45" spans="1:18" ht="12" customHeight="1">
      <c r="A45" s="337">
        <v>42</v>
      </c>
      <c r="B45" s="339" t="s">
        <v>505</v>
      </c>
      <c r="C45" s="341">
        <v>22</v>
      </c>
      <c r="D45" s="341">
        <v>660</v>
      </c>
      <c r="E45" s="341" t="s">
        <v>373</v>
      </c>
      <c r="F45" s="341" t="s">
        <v>1004</v>
      </c>
      <c r="G45" s="341" t="s">
        <v>1005</v>
      </c>
      <c r="H45" s="341" t="s">
        <v>655</v>
      </c>
      <c r="I45" s="341" t="s">
        <v>666</v>
      </c>
      <c r="J45" s="341" t="s">
        <v>358</v>
      </c>
      <c r="K45" s="341" t="s">
        <v>512</v>
      </c>
      <c r="L45" s="341" t="s">
        <v>640</v>
      </c>
      <c r="M45" s="341" t="s">
        <v>925</v>
      </c>
      <c r="N45" s="341" t="s">
        <v>1006</v>
      </c>
      <c r="O45" s="341" t="s">
        <v>1007</v>
      </c>
      <c r="P45" s="341" t="s">
        <v>1008</v>
      </c>
      <c r="Q45" s="341" t="s">
        <v>1009</v>
      </c>
      <c r="R45" s="341" t="s">
        <v>503</v>
      </c>
    </row>
    <row r="46" spans="1:18" ht="12" customHeight="1">
      <c r="A46" s="337">
        <v>43</v>
      </c>
      <c r="B46" s="339" t="s">
        <v>508</v>
      </c>
      <c r="C46" s="341">
        <v>25</v>
      </c>
      <c r="D46" s="341">
        <v>750</v>
      </c>
      <c r="E46" s="341" t="s">
        <v>426</v>
      </c>
      <c r="F46" s="341" t="s">
        <v>952</v>
      </c>
      <c r="G46" s="341" t="s">
        <v>1010</v>
      </c>
      <c r="H46" s="341" t="s">
        <v>348</v>
      </c>
      <c r="I46" s="341" t="s">
        <v>639</v>
      </c>
      <c r="J46" s="341" t="s">
        <v>1011</v>
      </c>
      <c r="K46" s="341" t="s">
        <v>634</v>
      </c>
      <c r="L46" s="341" t="s">
        <v>401</v>
      </c>
      <c r="M46" s="341" t="s">
        <v>660</v>
      </c>
      <c r="N46" s="341" t="s">
        <v>1012</v>
      </c>
      <c r="O46" s="341" t="s">
        <v>852</v>
      </c>
      <c r="P46" s="341" t="s">
        <v>1013</v>
      </c>
      <c r="Q46" s="341" t="s">
        <v>1014</v>
      </c>
      <c r="R46" s="341" t="s">
        <v>351</v>
      </c>
    </row>
    <row r="47" spans="1:18" ht="12" customHeight="1">
      <c r="A47" s="337">
        <v>44</v>
      </c>
      <c r="B47" s="339" t="s">
        <v>510</v>
      </c>
      <c r="C47" s="341">
        <v>20</v>
      </c>
      <c r="D47" s="341">
        <v>600</v>
      </c>
      <c r="E47" s="341" t="s">
        <v>359</v>
      </c>
      <c r="F47" s="341" t="s">
        <v>1015</v>
      </c>
      <c r="G47" s="341" t="s">
        <v>623</v>
      </c>
      <c r="H47" s="341" t="s">
        <v>937</v>
      </c>
      <c r="I47" s="341" t="s">
        <v>500</v>
      </c>
      <c r="J47" s="341" t="s">
        <v>471</v>
      </c>
      <c r="K47" s="341" t="s">
        <v>1016</v>
      </c>
      <c r="L47" s="341" t="s">
        <v>461</v>
      </c>
      <c r="M47" s="341" t="s">
        <v>634</v>
      </c>
      <c r="N47" s="341" t="s">
        <v>1017</v>
      </c>
      <c r="O47" s="341" t="s">
        <v>1018</v>
      </c>
      <c r="P47" s="341" t="s">
        <v>1019</v>
      </c>
      <c r="Q47" s="341" t="s">
        <v>1020</v>
      </c>
      <c r="R47" s="341" t="s">
        <v>478</v>
      </c>
    </row>
    <row r="48" spans="1:18" ht="12" customHeight="1">
      <c r="A48" s="337">
        <v>45</v>
      </c>
      <c r="B48" s="339" t="s">
        <v>511</v>
      </c>
      <c r="C48" s="341">
        <v>25</v>
      </c>
      <c r="D48" s="341">
        <v>750</v>
      </c>
      <c r="E48" s="341" t="s">
        <v>426</v>
      </c>
      <c r="F48" s="341" t="s">
        <v>1021</v>
      </c>
      <c r="G48" s="341" t="s">
        <v>1022</v>
      </c>
      <c r="H48" s="341" t="s">
        <v>1023</v>
      </c>
      <c r="I48" s="341" t="s">
        <v>1024</v>
      </c>
      <c r="J48" s="341" t="s">
        <v>350</v>
      </c>
      <c r="K48" s="341" t="s">
        <v>637</v>
      </c>
      <c r="L48" s="341" t="s">
        <v>506</v>
      </c>
      <c r="M48" s="341" t="s">
        <v>473</v>
      </c>
      <c r="N48" s="341" t="s">
        <v>1025</v>
      </c>
      <c r="O48" s="341" t="s">
        <v>638</v>
      </c>
      <c r="P48" s="341" t="s">
        <v>1026</v>
      </c>
      <c r="Q48" s="341" t="s">
        <v>1027</v>
      </c>
      <c r="R48" s="341" t="s">
        <v>669</v>
      </c>
    </row>
    <row r="49" spans="1:18" ht="12" customHeight="1">
      <c r="A49" s="337">
        <v>46</v>
      </c>
      <c r="B49" s="339" t="s">
        <v>513</v>
      </c>
      <c r="C49" s="341">
        <v>20</v>
      </c>
      <c r="D49" s="341">
        <v>600</v>
      </c>
      <c r="E49" s="341" t="s">
        <v>418</v>
      </c>
      <c r="F49" s="341" t="s">
        <v>1028</v>
      </c>
      <c r="G49" s="341" t="s">
        <v>1029</v>
      </c>
      <c r="H49" s="341" t="s">
        <v>639</v>
      </c>
      <c r="I49" s="341" t="s">
        <v>673</v>
      </c>
      <c r="J49" s="341" t="s">
        <v>644</v>
      </c>
      <c r="K49" s="341" t="s">
        <v>1030</v>
      </c>
      <c r="L49" s="341" t="s">
        <v>640</v>
      </c>
      <c r="M49" s="341" t="s">
        <v>485</v>
      </c>
      <c r="N49" s="341" t="s">
        <v>1031</v>
      </c>
      <c r="O49" s="341" t="s">
        <v>1032</v>
      </c>
      <c r="P49" s="341" t="s">
        <v>1033</v>
      </c>
      <c r="Q49" s="341" t="s">
        <v>1034</v>
      </c>
      <c r="R49" s="341" t="s">
        <v>516</v>
      </c>
    </row>
    <row r="50" spans="1:18" ht="12" customHeight="1">
      <c r="A50" s="337">
        <v>47</v>
      </c>
      <c r="B50" s="339" t="s">
        <v>517</v>
      </c>
      <c r="C50" s="341">
        <v>20</v>
      </c>
      <c r="D50" s="341">
        <v>600</v>
      </c>
      <c r="E50" s="341" t="s">
        <v>399</v>
      </c>
      <c r="F50" s="341" t="s">
        <v>1035</v>
      </c>
      <c r="G50" s="341" t="s">
        <v>435</v>
      </c>
      <c r="H50" s="341" t="s">
        <v>525</v>
      </c>
      <c r="I50" s="341" t="s">
        <v>672</v>
      </c>
      <c r="J50" s="341" t="s">
        <v>487</v>
      </c>
      <c r="K50" s="341" t="s">
        <v>669</v>
      </c>
      <c r="L50" s="341" t="s">
        <v>452</v>
      </c>
      <c r="M50" s="341" t="s">
        <v>375</v>
      </c>
      <c r="N50" s="341" t="s">
        <v>1036</v>
      </c>
      <c r="O50" s="341" t="s">
        <v>1037</v>
      </c>
      <c r="P50" s="341" t="s">
        <v>408</v>
      </c>
      <c r="Q50" s="341" t="s">
        <v>1038</v>
      </c>
      <c r="R50" s="341" t="s">
        <v>470</v>
      </c>
    </row>
    <row r="51" spans="1:18" ht="12" customHeight="1">
      <c r="A51" s="337">
        <v>48</v>
      </c>
      <c r="B51" s="339" t="s">
        <v>520</v>
      </c>
      <c r="C51" s="341">
        <v>30</v>
      </c>
      <c r="D51" s="341">
        <v>750</v>
      </c>
      <c r="E51" s="341" t="s">
        <v>365</v>
      </c>
      <c r="F51" s="341" t="s">
        <v>747</v>
      </c>
      <c r="G51" s="341" t="s">
        <v>1039</v>
      </c>
      <c r="H51" s="341" t="s">
        <v>641</v>
      </c>
      <c r="I51" s="341" t="s">
        <v>670</v>
      </c>
      <c r="J51" s="341" t="s">
        <v>642</v>
      </c>
      <c r="K51" s="341" t="s">
        <v>937</v>
      </c>
      <c r="L51" s="341" t="s">
        <v>368</v>
      </c>
      <c r="M51" s="341" t="s">
        <v>348</v>
      </c>
      <c r="N51" s="341" t="s">
        <v>1040</v>
      </c>
      <c r="O51" s="341" t="s">
        <v>1041</v>
      </c>
      <c r="P51" s="341" t="s">
        <v>1042</v>
      </c>
      <c r="Q51" s="341" t="s">
        <v>1043</v>
      </c>
      <c r="R51" s="341" t="s">
        <v>650</v>
      </c>
    </row>
    <row r="52" spans="1:18" ht="12" customHeight="1">
      <c r="A52" s="337">
        <v>49</v>
      </c>
      <c r="B52" s="339" t="s">
        <v>522</v>
      </c>
      <c r="C52" s="341">
        <v>30</v>
      </c>
      <c r="D52" s="341">
        <v>750</v>
      </c>
      <c r="E52" s="341" t="s">
        <v>487</v>
      </c>
      <c r="F52" s="341" t="s">
        <v>757</v>
      </c>
      <c r="G52" s="341" t="s">
        <v>1044</v>
      </c>
      <c r="H52" s="341" t="s">
        <v>909</v>
      </c>
      <c r="I52" s="341" t="s">
        <v>449</v>
      </c>
      <c r="J52" s="341" t="s">
        <v>1045</v>
      </c>
      <c r="K52" s="341" t="s">
        <v>352</v>
      </c>
      <c r="L52" s="341" t="s">
        <v>442</v>
      </c>
      <c r="M52" s="341" t="s">
        <v>419</v>
      </c>
      <c r="N52" s="341" t="s">
        <v>1046</v>
      </c>
      <c r="O52" s="341" t="s">
        <v>1047</v>
      </c>
      <c r="P52" s="341" t="s">
        <v>622</v>
      </c>
      <c r="Q52" s="341" t="s">
        <v>651</v>
      </c>
      <c r="R52" s="341" t="s">
        <v>498</v>
      </c>
    </row>
    <row r="53" spans="1:18" ht="12" customHeight="1">
      <c r="A53" s="337">
        <v>50</v>
      </c>
      <c r="B53" s="339" t="s">
        <v>524</v>
      </c>
      <c r="C53" s="341">
        <v>25</v>
      </c>
      <c r="D53" s="341">
        <v>750</v>
      </c>
      <c r="E53" s="341" t="s">
        <v>426</v>
      </c>
      <c r="F53" s="341" t="s">
        <v>1048</v>
      </c>
      <c r="G53" s="341" t="s">
        <v>1049</v>
      </c>
      <c r="H53" s="341" t="s">
        <v>473</v>
      </c>
      <c r="I53" s="341" t="s">
        <v>416</v>
      </c>
      <c r="J53" s="341" t="s">
        <v>1050</v>
      </c>
      <c r="K53" s="341" t="s">
        <v>909</v>
      </c>
      <c r="L53" s="341" t="s">
        <v>624</v>
      </c>
      <c r="M53" s="341" t="s">
        <v>416</v>
      </c>
      <c r="N53" s="341" t="s">
        <v>1051</v>
      </c>
      <c r="O53" s="341" t="s">
        <v>768</v>
      </c>
      <c r="P53" s="341" t="s">
        <v>1052</v>
      </c>
      <c r="Q53" s="341" t="s">
        <v>1053</v>
      </c>
      <c r="R53" s="341" t="s">
        <v>515</v>
      </c>
    </row>
    <row r="54" spans="1:18" ht="12" customHeight="1">
      <c r="A54" s="337">
        <v>51</v>
      </c>
      <c r="B54" s="339" t="s">
        <v>527</v>
      </c>
      <c r="C54" s="341">
        <v>25</v>
      </c>
      <c r="D54" s="341">
        <v>650</v>
      </c>
      <c r="E54" s="341" t="s">
        <v>653</v>
      </c>
      <c r="F54" s="341" t="s">
        <v>1054</v>
      </c>
      <c r="G54" s="341" t="s">
        <v>1055</v>
      </c>
      <c r="H54" s="341" t="s">
        <v>1056</v>
      </c>
      <c r="I54" s="341" t="s">
        <v>459</v>
      </c>
      <c r="J54" s="341" t="s">
        <v>434</v>
      </c>
      <c r="K54" s="341" t="s">
        <v>655</v>
      </c>
      <c r="L54" s="341" t="s">
        <v>1057</v>
      </c>
      <c r="M54" s="341" t="s">
        <v>404</v>
      </c>
      <c r="N54" s="341" t="s">
        <v>1058</v>
      </c>
      <c r="O54" s="341" t="s">
        <v>1059</v>
      </c>
      <c r="P54" s="341" t="s">
        <v>1021</v>
      </c>
      <c r="Q54" s="341" t="s">
        <v>629</v>
      </c>
      <c r="R54" s="341" t="s">
        <v>776</v>
      </c>
    </row>
    <row r="55" spans="1:18" s="226" customFormat="1" ht="12" customHeight="1">
      <c r="A55" s="343"/>
      <c r="B55" s="343" t="s">
        <v>0</v>
      </c>
      <c r="C55" s="344">
        <f t="shared" ref="C55:D55" si="0">SUM(C4:C54)</f>
        <v>1231</v>
      </c>
      <c r="D55" s="344">
        <f t="shared" si="0"/>
        <v>35570</v>
      </c>
      <c r="E55" s="344" t="s">
        <v>1060</v>
      </c>
      <c r="F55" s="344" t="s">
        <v>1061</v>
      </c>
      <c r="G55" s="344" t="s">
        <v>1062</v>
      </c>
      <c r="H55" s="344" t="s">
        <v>1063</v>
      </c>
      <c r="I55" s="344" t="s">
        <v>1064</v>
      </c>
      <c r="J55" s="344" t="s">
        <v>1065</v>
      </c>
      <c r="K55" s="344" t="s">
        <v>1066</v>
      </c>
      <c r="L55" s="344" t="s">
        <v>1067</v>
      </c>
      <c r="M55" s="344" t="s">
        <v>1068</v>
      </c>
      <c r="N55" s="344" t="s">
        <v>1069</v>
      </c>
      <c r="O55" s="344" t="s">
        <v>1070</v>
      </c>
      <c r="P55" s="344" t="s">
        <v>1071</v>
      </c>
      <c r="Q55" s="344" t="s">
        <v>1072</v>
      </c>
      <c r="R55" s="344" t="s">
        <v>1073</v>
      </c>
    </row>
    <row r="56" spans="1:18">
      <c r="I56" s="223" t="s">
        <v>1240</v>
      </c>
    </row>
  </sheetData>
  <mergeCells count="4">
    <mergeCell ref="C2:D2"/>
    <mergeCell ref="E2:L2"/>
    <mergeCell ref="M2:R2"/>
    <mergeCell ref="A1:R1"/>
  </mergeCells>
  <pageMargins left="1.45" right="0.7" top="0.25" bottom="0.25" header="0.3" footer="0.3"/>
  <pageSetup scale="75" orientation="landscape" verticalDpi="0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6"/>
  <sheetViews>
    <sheetView zoomScaleNormal="100" workbookViewId="0">
      <pane xSplit="2" ySplit="5" topLeftCell="C19" activePane="bottomRight" state="frozen"/>
      <selection pane="topRight" activeCell="C1" sqref="C1"/>
      <selection pane="bottomLeft" activeCell="A6" sqref="A6"/>
      <selection pane="bottomRight" activeCell="L47" sqref="L47"/>
    </sheetView>
  </sheetViews>
  <sheetFormatPr baseColWidth="10" defaultColWidth="9.19921875" defaultRowHeight="13"/>
  <cols>
    <col min="1" max="1" width="4.19921875" style="271" customWidth="1"/>
    <col min="2" max="2" width="30.19921875" style="271" customWidth="1"/>
    <col min="3" max="3" width="10" style="271" customWidth="1"/>
    <col min="4" max="4" width="10" style="293" customWidth="1"/>
    <col min="5" max="5" width="9.59765625" style="271" customWidth="1"/>
    <col min="6" max="6" width="9.19921875" style="293"/>
    <col min="7" max="7" width="8.3984375" style="271" customWidth="1"/>
    <col min="8" max="8" width="9.19921875" style="293"/>
    <col min="9" max="9" width="8" style="271" bestFit="1" customWidth="1"/>
    <col min="10" max="10" width="9.19921875" style="293"/>
    <col min="11" max="11" width="18.3984375" style="271" customWidth="1"/>
    <col min="12" max="16384" width="9.19921875" style="271"/>
  </cols>
  <sheetData>
    <row r="1" spans="1:10" ht="18">
      <c r="A1" s="421" t="s">
        <v>1145</v>
      </c>
      <c r="B1" s="421"/>
      <c r="C1" s="421"/>
      <c r="D1" s="421"/>
      <c r="E1" s="421"/>
      <c r="F1" s="421"/>
      <c r="G1" s="421"/>
      <c r="H1" s="421"/>
      <c r="I1" s="421"/>
      <c r="J1" s="421"/>
    </row>
    <row r="2" spans="1:10">
      <c r="A2" s="327" t="s">
        <v>732</v>
      </c>
      <c r="B2" s="327"/>
      <c r="H2" s="573" t="s">
        <v>731</v>
      </c>
      <c r="I2" s="573"/>
      <c r="J2" s="573"/>
    </row>
    <row r="3" spans="1:10">
      <c r="A3" s="574" t="s">
        <v>595</v>
      </c>
      <c r="B3" s="575" t="s">
        <v>97</v>
      </c>
      <c r="C3" s="577" t="s">
        <v>596</v>
      </c>
      <c r="D3" s="577"/>
      <c r="E3" s="577" t="s">
        <v>597</v>
      </c>
      <c r="F3" s="577"/>
      <c r="G3" s="577" t="s">
        <v>598</v>
      </c>
      <c r="H3" s="577"/>
      <c r="I3" s="577" t="s">
        <v>1</v>
      </c>
      <c r="J3" s="577"/>
    </row>
    <row r="4" spans="1:10" ht="26">
      <c r="A4" s="574"/>
      <c r="B4" s="576"/>
      <c r="C4" s="272" t="s">
        <v>599</v>
      </c>
      <c r="D4" s="292" t="s">
        <v>96</v>
      </c>
      <c r="E4" s="272" t="s">
        <v>599</v>
      </c>
      <c r="F4" s="292" t="s">
        <v>96</v>
      </c>
      <c r="G4" s="272" t="s">
        <v>599</v>
      </c>
      <c r="H4" s="292" t="s">
        <v>96</v>
      </c>
      <c r="I4" s="272" t="s">
        <v>599</v>
      </c>
      <c r="J4" s="292" t="s">
        <v>96</v>
      </c>
    </row>
    <row r="5" spans="1:10">
      <c r="A5" s="567" t="s">
        <v>317</v>
      </c>
      <c r="B5" s="568"/>
      <c r="C5" s="568"/>
      <c r="D5" s="568"/>
      <c r="E5" s="568"/>
      <c r="F5" s="568"/>
      <c r="G5" s="568"/>
      <c r="H5" s="568"/>
      <c r="I5" s="568"/>
      <c r="J5" s="569"/>
    </row>
    <row r="6" spans="1:10">
      <c r="A6" s="273">
        <v>1</v>
      </c>
      <c r="B6" s="274" t="s">
        <v>52</v>
      </c>
      <c r="C6" s="275">
        <v>962</v>
      </c>
      <c r="D6" s="294">
        <v>317</v>
      </c>
      <c r="E6" s="275">
        <v>2964</v>
      </c>
      <c r="F6" s="294">
        <v>6478</v>
      </c>
      <c r="G6" s="275">
        <v>1156</v>
      </c>
      <c r="H6" s="294">
        <v>6966</v>
      </c>
      <c r="I6" s="275">
        <f t="shared" ref="I6:I26" si="0">C6+E6+G6</f>
        <v>5082</v>
      </c>
      <c r="J6" s="294">
        <f t="shared" ref="J6:J26" si="1">D6+F6+H6</f>
        <v>13761</v>
      </c>
    </row>
    <row r="7" spans="1:10">
      <c r="A7" s="273">
        <v>2</v>
      </c>
      <c r="B7" s="274" t="s">
        <v>53</v>
      </c>
      <c r="C7" s="275">
        <v>328</v>
      </c>
      <c r="D7" s="294">
        <v>117</v>
      </c>
      <c r="E7" s="275">
        <v>796</v>
      </c>
      <c r="F7" s="294">
        <v>1797</v>
      </c>
      <c r="G7" s="275">
        <v>291</v>
      </c>
      <c r="H7" s="294">
        <v>2214</v>
      </c>
      <c r="I7" s="275">
        <f t="shared" si="0"/>
        <v>1415</v>
      </c>
      <c r="J7" s="294">
        <f t="shared" si="1"/>
        <v>4128</v>
      </c>
    </row>
    <row r="8" spans="1:10">
      <c r="A8" s="273">
        <v>3</v>
      </c>
      <c r="B8" s="274" t="s">
        <v>54</v>
      </c>
      <c r="C8" s="275">
        <v>1988</v>
      </c>
      <c r="D8" s="294">
        <v>681</v>
      </c>
      <c r="E8" s="275">
        <v>5035</v>
      </c>
      <c r="F8" s="294">
        <v>11713</v>
      </c>
      <c r="G8" s="275">
        <v>2269</v>
      </c>
      <c r="H8" s="294">
        <v>17244</v>
      </c>
      <c r="I8" s="275">
        <f t="shared" si="0"/>
        <v>9292</v>
      </c>
      <c r="J8" s="294">
        <f t="shared" si="1"/>
        <v>29638</v>
      </c>
    </row>
    <row r="9" spans="1:10">
      <c r="A9" s="273">
        <v>4</v>
      </c>
      <c r="B9" s="274" t="s">
        <v>55</v>
      </c>
      <c r="C9" s="275">
        <v>5205</v>
      </c>
      <c r="D9" s="294">
        <v>1869.0000000000002</v>
      </c>
      <c r="E9" s="275">
        <v>11249</v>
      </c>
      <c r="F9" s="294">
        <v>24505</v>
      </c>
      <c r="G9" s="275">
        <v>2323</v>
      </c>
      <c r="H9" s="294">
        <v>15468</v>
      </c>
      <c r="I9" s="275">
        <f t="shared" si="0"/>
        <v>18777</v>
      </c>
      <c r="J9" s="294">
        <f t="shared" si="1"/>
        <v>41842</v>
      </c>
    </row>
    <row r="10" spans="1:10">
      <c r="A10" s="273">
        <v>5</v>
      </c>
      <c r="B10" s="274" t="s">
        <v>56</v>
      </c>
      <c r="C10" s="275">
        <v>1244</v>
      </c>
      <c r="D10" s="294">
        <v>350</v>
      </c>
      <c r="E10" s="275">
        <v>3175</v>
      </c>
      <c r="F10" s="294">
        <v>6995</v>
      </c>
      <c r="G10" s="275">
        <v>808</v>
      </c>
      <c r="H10" s="294">
        <v>5882</v>
      </c>
      <c r="I10" s="275">
        <f t="shared" si="0"/>
        <v>5227</v>
      </c>
      <c r="J10" s="294">
        <f t="shared" si="1"/>
        <v>13227</v>
      </c>
    </row>
    <row r="11" spans="1:10">
      <c r="A11" s="273">
        <v>6</v>
      </c>
      <c r="B11" s="274" t="s">
        <v>57</v>
      </c>
      <c r="C11" s="275">
        <v>3672</v>
      </c>
      <c r="D11" s="294">
        <v>1211</v>
      </c>
      <c r="E11" s="275">
        <v>6762</v>
      </c>
      <c r="F11" s="294">
        <v>15075</v>
      </c>
      <c r="G11" s="275">
        <v>1386</v>
      </c>
      <c r="H11" s="294">
        <v>10394</v>
      </c>
      <c r="I11" s="275">
        <f t="shared" si="0"/>
        <v>11820</v>
      </c>
      <c r="J11" s="294">
        <f t="shared" si="1"/>
        <v>26680</v>
      </c>
    </row>
    <row r="12" spans="1:10">
      <c r="A12" s="273">
        <v>7</v>
      </c>
      <c r="B12" s="274" t="s">
        <v>58</v>
      </c>
      <c r="C12" s="275">
        <v>4741</v>
      </c>
      <c r="D12" s="294">
        <v>1432</v>
      </c>
      <c r="E12" s="275">
        <v>8333</v>
      </c>
      <c r="F12" s="294">
        <v>18173</v>
      </c>
      <c r="G12" s="275">
        <v>2920</v>
      </c>
      <c r="H12" s="294">
        <v>20033</v>
      </c>
      <c r="I12" s="275">
        <f t="shared" si="0"/>
        <v>15994</v>
      </c>
      <c r="J12" s="294">
        <f t="shared" si="1"/>
        <v>39638</v>
      </c>
    </row>
    <row r="13" spans="1:10">
      <c r="A13" s="273">
        <v>8</v>
      </c>
      <c r="B13" s="274" t="s">
        <v>45</v>
      </c>
      <c r="C13" s="275">
        <v>984</v>
      </c>
      <c r="D13" s="294">
        <v>364</v>
      </c>
      <c r="E13" s="275">
        <v>971</v>
      </c>
      <c r="F13" s="294">
        <v>2188</v>
      </c>
      <c r="G13" s="275">
        <v>353</v>
      </c>
      <c r="H13" s="294">
        <v>2830</v>
      </c>
      <c r="I13" s="275">
        <f t="shared" si="0"/>
        <v>2308</v>
      </c>
      <c r="J13" s="294">
        <f t="shared" si="1"/>
        <v>5382</v>
      </c>
    </row>
    <row r="14" spans="1:10">
      <c r="A14" s="273">
        <v>9</v>
      </c>
      <c r="B14" s="274" t="s">
        <v>46</v>
      </c>
      <c r="C14" s="275">
        <v>2064</v>
      </c>
      <c r="D14" s="294">
        <v>177</v>
      </c>
      <c r="E14" s="275">
        <v>924</v>
      </c>
      <c r="F14" s="294">
        <v>1814.9999999999998</v>
      </c>
      <c r="G14" s="275">
        <v>201</v>
      </c>
      <c r="H14" s="294">
        <v>1357</v>
      </c>
      <c r="I14" s="275">
        <f t="shared" si="0"/>
        <v>3189</v>
      </c>
      <c r="J14" s="294">
        <f t="shared" si="1"/>
        <v>3349</v>
      </c>
    </row>
    <row r="15" spans="1:10">
      <c r="A15" s="273">
        <v>10</v>
      </c>
      <c r="B15" s="274" t="s">
        <v>600</v>
      </c>
      <c r="C15" s="275">
        <v>11631</v>
      </c>
      <c r="D15" s="294">
        <v>2991</v>
      </c>
      <c r="E15" s="275">
        <v>751</v>
      </c>
      <c r="F15" s="294">
        <v>1852</v>
      </c>
      <c r="G15" s="275">
        <v>447</v>
      </c>
      <c r="H15" s="294">
        <v>3413.0000000000005</v>
      </c>
      <c r="I15" s="275">
        <f t="shared" si="0"/>
        <v>12829</v>
      </c>
      <c r="J15" s="294">
        <f t="shared" si="1"/>
        <v>8256</v>
      </c>
    </row>
    <row r="16" spans="1:10">
      <c r="A16" s="273">
        <v>11</v>
      </c>
      <c r="B16" s="274" t="s">
        <v>59</v>
      </c>
      <c r="C16" s="275">
        <v>235</v>
      </c>
      <c r="D16" s="294">
        <v>56.000000000000007</v>
      </c>
      <c r="E16" s="275">
        <v>694</v>
      </c>
      <c r="F16" s="294">
        <v>1623.9999999999998</v>
      </c>
      <c r="G16" s="275">
        <v>119</v>
      </c>
      <c r="H16" s="294">
        <v>890</v>
      </c>
      <c r="I16" s="275">
        <f t="shared" si="0"/>
        <v>1048</v>
      </c>
      <c r="J16" s="294">
        <f t="shared" si="1"/>
        <v>2570</v>
      </c>
    </row>
    <row r="17" spans="1:10">
      <c r="A17" s="273">
        <v>12</v>
      </c>
      <c r="B17" s="274" t="s">
        <v>60</v>
      </c>
      <c r="C17" s="275">
        <v>367</v>
      </c>
      <c r="D17" s="294">
        <v>124</v>
      </c>
      <c r="E17" s="275">
        <v>903</v>
      </c>
      <c r="F17" s="294">
        <v>1896</v>
      </c>
      <c r="G17" s="275">
        <v>226</v>
      </c>
      <c r="H17" s="294">
        <v>1563</v>
      </c>
      <c r="I17" s="275">
        <f t="shared" si="0"/>
        <v>1496</v>
      </c>
      <c r="J17" s="294">
        <f t="shared" si="1"/>
        <v>3583</v>
      </c>
    </row>
    <row r="18" spans="1:10">
      <c r="A18" s="273">
        <v>13</v>
      </c>
      <c r="B18" s="274" t="s">
        <v>79</v>
      </c>
      <c r="C18" s="275">
        <v>730</v>
      </c>
      <c r="D18" s="294">
        <v>165</v>
      </c>
      <c r="E18" s="275">
        <v>1453</v>
      </c>
      <c r="F18" s="294">
        <v>3411</v>
      </c>
      <c r="G18" s="275">
        <v>504</v>
      </c>
      <c r="H18" s="294">
        <v>3928</v>
      </c>
      <c r="I18" s="275">
        <f t="shared" si="0"/>
        <v>2687</v>
      </c>
      <c r="J18" s="294">
        <f t="shared" si="1"/>
        <v>7504</v>
      </c>
    </row>
    <row r="19" spans="1:10">
      <c r="A19" s="273">
        <v>14</v>
      </c>
      <c r="B19" s="274" t="s">
        <v>80</v>
      </c>
      <c r="C19" s="275">
        <v>290</v>
      </c>
      <c r="D19" s="294">
        <v>68</v>
      </c>
      <c r="E19" s="275">
        <v>769</v>
      </c>
      <c r="F19" s="294">
        <v>1509</v>
      </c>
      <c r="G19" s="275">
        <v>289</v>
      </c>
      <c r="H19" s="294">
        <v>1855</v>
      </c>
      <c r="I19" s="275">
        <f t="shared" si="0"/>
        <v>1348</v>
      </c>
      <c r="J19" s="294">
        <f t="shared" si="1"/>
        <v>3432</v>
      </c>
    </row>
    <row r="20" spans="1:10">
      <c r="A20" s="273">
        <v>15</v>
      </c>
      <c r="B20" s="274" t="s">
        <v>61</v>
      </c>
      <c r="C20" s="275">
        <v>15438</v>
      </c>
      <c r="D20" s="294">
        <v>1707.9999999999998</v>
      </c>
      <c r="E20" s="275">
        <v>8963</v>
      </c>
      <c r="F20" s="294">
        <v>15525</v>
      </c>
      <c r="G20" s="275">
        <v>2685</v>
      </c>
      <c r="H20" s="294">
        <v>16777</v>
      </c>
      <c r="I20" s="275">
        <f t="shared" si="0"/>
        <v>27086</v>
      </c>
      <c r="J20" s="294">
        <f t="shared" si="1"/>
        <v>34010</v>
      </c>
    </row>
    <row r="21" spans="1:10">
      <c r="A21" s="273">
        <v>16</v>
      </c>
      <c r="B21" s="274" t="s">
        <v>67</v>
      </c>
      <c r="C21" s="275">
        <v>6225</v>
      </c>
      <c r="D21" s="294">
        <v>1925</v>
      </c>
      <c r="E21" s="275">
        <v>20944</v>
      </c>
      <c r="F21" s="294">
        <v>59660</v>
      </c>
      <c r="G21" s="275">
        <v>10518</v>
      </c>
      <c r="H21" s="294">
        <v>80177</v>
      </c>
      <c r="I21" s="275">
        <f t="shared" si="0"/>
        <v>37687</v>
      </c>
      <c r="J21" s="294">
        <f t="shared" si="1"/>
        <v>141762</v>
      </c>
    </row>
    <row r="22" spans="1:10">
      <c r="A22" s="273">
        <v>17</v>
      </c>
      <c r="B22" s="274" t="s">
        <v>62</v>
      </c>
      <c r="C22" s="275">
        <v>1032</v>
      </c>
      <c r="D22" s="294">
        <v>296</v>
      </c>
      <c r="E22" s="275">
        <v>3826</v>
      </c>
      <c r="F22" s="294">
        <v>9380</v>
      </c>
      <c r="G22" s="275">
        <v>638</v>
      </c>
      <c r="H22" s="294">
        <v>3849</v>
      </c>
      <c r="I22" s="275">
        <f t="shared" si="0"/>
        <v>5496</v>
      </c>
      <c r="J22" s="294">
        <f t="shared" si="1"/>
        <v>13525</v>
      </c>
    </row>
    <row r="23" spans="1:10">
      <c r="A23" s="273">
        <v>18</v>
      </c>
      <c r="B23" s="274" t="s">
        <v>191</v>
      </c>
      <c r="C23" s="275">
        <v>4867</v>
      </c>
      <c r="D23" s="294">
        <v>941</v>
      </c>
      <c r="E23" s="275">
        <v>3827</v>
      </c>
      <c r="F23" s="294">
        <v>5411</v>
      </c>
      <c r="G23" s="275">
        <v>320</v>
      </c>
      <c r="H23" s="294">
        <v>2253</v>
      </c>
      <c r="I23" s="275">
        <f t="shared" si="0"/>
        <v>9014</v>
      </c>
      <c r="J23" s="294">
        <f t="shared" si="1"/>
        <v>8605</v>
      </c>
    </row>
    <row r="24" spans="1:10">
      <c r="A24" s="273">
        <v>19</v>
      </c>
      <c r="B24" s="274" t="s">
        <v>63</v>
      </c>
      <c r="C24" s="275">
        <v>2329</v>
      </c>
      <c r="D24" s="294">
        <v>642</v>
      </c>
      <c r="E24" s="275">
        <v>7184</v>
      </c>
      <c r="F24" s="294">
        <v>14527.000000000002</v>
      </c>
      <c r="G24" s="275">
        <v>1473</v>
      </c>
      <c r="H24" s="294">
        <v>8927</v>
      </c>
      <c r="I24" s="275">
        <f t="shared" si="0"/>
        <v>10986</v>
      </c>
      <c r="J24" s="294">
        <f t="shared" si="1"/>
        <v>24096</v>
      </c>
    </row>
    <row r="25" spans="1:10">
      <c r="A25" s="273">
        <v>20</v>
      </c>
      <c r="B25" s="274" t="s">
        <v>64</v>
      </c>
      <c r="C25" s="275">
        <v>88</v>
      </c>
      <c r="D25" s="294">
        <v>25</v>
      </c>
      <c r="E25" s="275">
        <v>368</v>
      </c>
      <c r="F25" s="294">
        <v>819</v>
      </c>
      <c r="G25" s="275">
        <v>92</v>
      </c>
      <c r="H25" s="294">
        <v>683</v>
      </c>
      <c r="I25" s="275">
        <f t="shared" si="0"/>
        <v>548</v>
      </c>
      <c r="J25" s="294">
        <f t="shared" si="1"/>
        <v>1527</v>
      </c>
    </row>
    <row r="26" spans="1:10">
      <c r="A26" s="273">
        <v>21</v>
      </c>
      <c r="B26" s="274" t="s">
        <v>47</v>
      </c>
      <c r="C26" s="275">
        <v>840</v>
      </c>
      <c r="D26" s="294">
        <v>326</v>
      </c>
      <c r="E26" s="275">
        <v>1684</v>
      </c>
      <c r="F26" s="294">
        <v>4092</v>
      </c>
      <c r="G26" s="275">
        <v>463</v>
      </c>
      <c r="H26" s="294">
        <v>3415</v>
      </c>
      <c r="I26" s="275">
        <f t="shared" si="0"/>
        <v>2987</v>
      </c>
      <c r="J26" s="294">
        <f t="shared" si="1"/>
        <v>7833</v>
      </c>
    </row>
    <row r="27" spans="1:10">
      <c r="A27" s="276"/>
      <c r="B27" s="277" t="s">
        <v>601</v>
      </c>
      <c r="C27" s="278">
        <f>SUM(C6:C26)</f>
        <v>65260</v>
      </c>
      <c r="D27" s="295">
        <f t="shared" ref="D27:J27" si="2">SUM(D6:D26)</f>
        <v>15785</v>
      </c>
      <c r="E27" s="278">
        <f t="shared" si="2"/>
        <v>91575</v>
      </c>
      <c r="F27" s="295">
        <f t="shared" si="2"/>
        <v>208445</v>
      </c>
      <c r="G27" s="278">
        <f t="shared" si="2"/>
        <v>29481</v>
      </c>
      <c r="H27" s="295">
        <f t="shared" si="2"/>
        <v>210118</v>
      </c>
      <c r="I27" s="278">
        <f t="shared" si="2"/>
        <v>186316</v>
      </c>
      <c r="J27" s="295">
        <f t="shared" si="2"/>
        <v>434348</v>
      </c>
    </row>
    <row r="28" spans="1:10">
      <c r="A28" s="570" t="s">
        <v>602</v>
      </c>
      <c r="B28" s="571"/>
      <c r="C28" s="571"/>
      <c r="D28" s="571"/>
      <c r="E28" s="571"/>
      <c r="F28" s="571"/>
      <c r="G28" s="571"/>
      <c r="H28" s="571"/>
      <c r="I28" s="571"/>
      <c r="J28" s="572"/>
    </row>
    <row r="29" spans="1:10">
      <c r="A29" s="273">
        <v>22</v>
      </c>
      <c r="B29" s="274" t="s">
        <v>44</v>
      </c>
      <c r="C29" s="275">
        <v>58582</v>
      </c>
      <c r="D29" s="294">
        <v>14758.000000000002</v>
      </c>
      <c r="E29" s="275">
        <v>397</v>
      </c>
      <c r="F29" s="294">
        <v>1326</v>
      </c>
      <c r="G29" s="275">
        <v>430</v>
      </c>
      <c r="H29" s="294">
        <v>3093</v>
      </c>
      <c r="I29" s="275">
        <f t="shared" ref="I29:I44" si="3">C29+E29+G29</f>
        <v>59409</v>
      </c>
      <c r="J29" s="294">
        <f t="shared" ref="J29:J44" si="4">D29+F29+H29</f>
        <v>19177</v>
      </c>
    </row>
    <row r="30" spans="1:10">
      <c r="A30" s="273">
        <v>23</v>
      </c>
      <c r="B30" s="274" t="s">
        <v>192</v>
      </c>
      <c r="C30" s="275">
        <v>196611</v>
      </c>
      <c r="D30" s="294">
        <v>67983</v>
      </c>
      <c r="E30" s="275">
        <v>19581</v>
      </c>
      <c r="F30" s="294">
        <v>12634</v>
      </c>
      <c r="G30" s="275">
        <v>0</v>
      </c>
      <c r="H30" s="294">
        <v>0</v>
      </c>
      <c r="I30" s="275">
        <f t="shared" si="3"/>
        <v>216192</v>
      </c>
      <c r="J30" s="294">
        <f t="shared" si="4"/>
        <v>80617</v>
      </c>
    </row>
    <row r="31" spans="1:10">
      <c r="A31" s="273">
        <v>24</v>
      </c>
      <c r="B31" s="274" t="s">
        <v>92</v>
      </c>
      <c r="C31" s="275">
        <v>3</v>
      </c>
      <c r="D31" s="294">
        <v>0</v>
      </c>
      <c r="E31" s="275">
        <v>578</v>
      </c>
      <c r="F31" s="294">
        <v>2124</v>
      </c>
      <c r="G31" s="275">
        <v>375</v>
      </c>
      <c r="H31" s="294">
        <v>2375</v>
      </c>
      <c r="I31" s="275">
        <f t="shared" si="3"/>
        <v>956</v>
      </c>
      <c r="J31" s="294">
        <f t="shared" si="4"/>
        <v>4499</v>
      </c>
    </row>
    <row r="32" spans="1:10">
      <c r="A32" s="273">
        <v>25</v>
      </c>
      <c r="B32" s="274" t="s">
        <v>603</v>
      </c>
      <c r="C32" s="275">
        <v>30</v>
      </c>
      <c r="D32" s="294">
        <v>14.000000000000002</v>
      </c>
      <c r="E32" s="275">
        <v>18</v>
      </c>
      <c r="F32" s="294">
        <v>56.000000000000007</v>
      </c>
      <c r="G32" s="275">
        <v>12</v>
      </c>
      <c r="H32" s="294">
        <v>84</v>
      </c>
      <c r="I32" s="275">
        <f t="shared" si="3"/>
        <v>60</v>
      </c>
      <c r="J32" s="294">
        <f t="shared" si="4"/>
        <v>154</v>
      </c>
    </row>
    <row r="33" spans="1:10">
      <c r="A33" s="273">
        <v>26</v>
      </c>
      <c r="B33" s="274" t="s">
        <v>68</v>
      </c>
      <c r="C33" s="275">
        <v>35134</v>
      </c>
      <c r="D33" s="294">
        <v>8210</v>
      </c>
      <c r="E33" s="275">
        <v>1705</v>
      </c>
      <c r="F33" s="294">
        <v>6314</v>
      </c>
      <c r="G33" s="275">
        <v>943</v>
      </c>
      <c r="H33" s="294">
        <v>5239</v>
      </c>
      <c r="I33" s="275">
        <f t="shared" si="3"/>
        <v>37782</v>
      </c>
      <c r="J33" s="294">
        <f t="shared" si="4"/>
        <v>19763</v>
      </c>
    </row>
    <row r="34" spans="1:10">
      <c r="A34" s="273">
        <v>27</v>
      </c>
      <c r="B34" s="274" t="s">
        <v>69</v>
      </c>
      <c r="C34" s="275">
        <v>10563</v>
      </c>
      <c r="D34" s="294">
        <v>2996</v>
      </c>
      <c r="E34" s="275">
        <v>2734</v>
      </c>
      <c r="F34" s="294">
        <v>8479</v>
      </c>
      <c r="G34" s="275">
        <v>1004</v>
      </c>
      <c r="H34" s="294">
        <v>5904</v>
      </c>
      <c r="I34" s="275">
        <f t="shared" si="3"/>
        <v>14301</v>
      </c>
      <c r="J34" s="294">
        <f t="shared" si="4"/>
        <v>17379</v>
      </c>
    </row>
    <row r="35" spans="1:10">
      <c r="A35" s="273">
        <v>28</v>
      </c>
      <c r="B35" s="274" t="s">
        <v>604</v>
      </c>
      <c r="C35" s="275">
        <v>73059</v>
      </c>
      <c r="D35" s="294">
        <v>20523</v>
      </c>
      <c r="E35" s="275">
        <v>10405</v>
      </c>
      <c r="F35" s="294">
        <v>9660</v>
      </c>
      <c r="G35" s="275">
        <v>11</v>
      </c>
      <c r="H35" s="294">
        <v>65</v>
      </c>
      <c r="I35" s="275">
        <f t="shared" si="3"/>
        <v>83475</v>
      </c>
      <c r="J35" s="294">
        <f t="shared" si="4"/>
        <v>30248</v>
      </c>
    </row>
    <row r="36" spans="1:10">
      <c r="A36" s="273">
        <v>29</v>
      </c>
      <c r="B36" s="274" t="s">
        <v>329</v>
      </c>
      <c r="C36" s="275">
        <v>81827</v>
      </c>
      <c r="D36" s="294">
        <v>20259</v>
      </c>
      <c r="E36" s="275">
        <v>6400</v>
      </c>
      <c r="F36" s="294">
        <v>18151</v>
      </c>
      <c r="G36" s="275">
        <v>1515</v>
      </c>
      <c r="H36" s="294">
        <v>8047</v>
      </c>
      <c r="I36" s="275">
        <f t="shared" si="3"/>
        <v>89742</v>
      </c>
      <c r="J36" s="294">
        <f t="shared" si="4"/>
        <v>46457</v>
      </c>
    </row>
    <row r="37" spans="1:10">
      <c r="A37" s="273">
        <v>30</v>
      </c>
      <c r="B37" s="274" t="s">
        <v>605</v>
      </c>
      <c r="C37" s="275">
        <v>14</v>
      </c>
      <c r="D37" s="294">
        <v>4</v>
      </c>
      <c r="E37" s="275">
        <v>29</v>
      </c>
      <c r="F37" s="294">
        <v>65</v>
      </c>
      <c r="G37" s="275">
        <v>9</v>
      </c>
      <c r="H37" s="294">
        <v>71</v>
      </c>
      <c r="I37" s="275">
        <f t="shared" si="3"/>
        <v>52</v>
      </c>
      <c r="J37" s="294">
        <f t="shared" si="4"/>
        <v>140</v>
      </c>
    </row>
    <row r="38" spans="1:10">
      <c r="A38" s="273">
        <v>31</v>
      </c>
      <c r="B38" s="274" t="s">
        <v>606</v>
      </c>
      <c r="C38" s="275">
        <v>2</v>
      </c>
      <c r="D38" s="294">
        <v>0</v>
      </c>
      <c r="E38" s="275">
        <v>70</v>
      </c>
      <c r="F38" s="294">
        <v>49</v>
      </c>
      <c r="G38" s="275">
        <v>36</v>
      </c>
      <c r="H38" s="294">
        <v>99</v>
      </c>
      <c r="I38" s="275">
        <f t="shared" si="3"/>
        <v>108</v>
      </c>
      <c r="J38" s="294">
        <f t="shared" si="4"/>
        <v>148</v>
      </c>
    </row>
    <row r="39" spans="1:10">
      <c r="A39" s="273">
        <v>32</v>
      </c>
      <c r="B39" s="274" t="s">
        <v>90</v>
      </c>
      <c r="C39" s="275">
        <v>0</v>
      </c>
      <c r="D39" s="294">
        <v>0</v>
      </c>
      <c r="E39" s="275">
        <v>13</v>
      </c>
      <c r="F39" s="294">
        <v>36</v>
      </c>
      <c r="G39" s="275">
        <v>7</v>
      </c>
      <c r="H39" s="294">
        <v>56.999999999999993</v>
      </c>
      <c r="I39" s="275">
        <f t="shared" si="3"/>
        <v>20</v>
      </c>
      <c r="J39" s="294">
        <f t="shared" si="4"/>
        <v>93</v>
      </c>
    </row>
    <row r="40" spans="1:10">
      <c r="A40" s="273">
        <v>33</v>
      </c>
      <c r="B40" s="274" t="s">
        <v>70</v>
      </c>
      <c r="C40" s="275">
        <v>0</v>
      </c>
      <c r="D40" s="294">
        <v>0</v>
      </c>
      <c r="E40" s="275">
        <v>46</v>
      </c>
      <c r="F40" s="294">
        <v>174</v>
      </c>
      <c r="G40" s="275">
        <v>42</v>
      </c>
      <c r="H40" s="294">
        <v>278</v>
      </c>
      <c r="I40" s="275">
        <f t="shared" si="3"/>
        <v>88</v>
      </c>
      <c r="J40" s="294">
        <f t="shared" si="4"/>
        <v>452</v>
      </c>
    </row>
    <row r="41" spans="1:10">
      <c r="A41" s="273">
        <v>34</v>
      </c>
      <c r="B41" s="274" t="s">
        <v>202</v>
      </c>
      <c r="C41" s="275">
        <v>1</v>
      </c>
      <c r="D41" s="294">
        <v>1</v>
      </c>
      <c r="E41" s="275">
        <v>3</v>
      </c>
      <c r="F41" s="294">
        <v>4</v>
      </c>
      <c r="G41" s="275">
        <v>0</v>
      </c>
      <c r="H41" s="294">
        <v>0</v>
      </c>
      <c r="I41" s="275">
        <f t="shared" si="3"/>
        <v>4</v>
      </c>
      <c r="J41" s="294">
        <f t="shared" si="4"/>
        <v>5</v>
      </c>
    </row>
    <row r="42" spans="1:10">
      <c r="A42" s="273">
        <v>35</v>
      </c>
      <c r="B42" s="274" t="s">
        <v>72</v>
      </c>
      <c r="C42" s="275">
        <v>15626</v>
      </c>
      <c r="D42" s="294">
        <v>2102</v>
      </c>
      <c r="E42" s="275">
        <v>596</v>
      </c>
      <c r="F42" s="294">
        <v>1585</v>
      </c>
      <c r="G42" s="275">
        <v>77</v>
      </c>
      <c r="H42" s="294">
        <v>668</v>
      </c>
      <c r="I42" s="275">
        <f t="shared" si="3"/>
        <v>16299</v>
      </c>
      <c r="J42" s="294">
        <f t="shared" si="4"/>
        <v>4355</v>
      </c>
    </row>
    <row r="43" spans="1:10">
      <c r="A43" s="273">
        <v>36</v>
      </c>
      <c r="B43" s="274" t="s">
        <v>204</v>
      </c>
      <c r="C43" s="275">
        <v>0</v>
      </c>
      <c r="D43" s="294">
        <v>0</v>
      </c>
      <c r="E43" s="275">
        <v>2</v>
      </c>
      <c r="F43" s="294">
        <v>3</v>
      </c>
      <c r="G43" s="275">
        <v>3</v>
      </c>
      <c r="H43" s="294">
        <v>30</v>
      </c>
      <c r="I43" s="275">
        <f t="shared" si="3"/>
        <v>5</v>
      </c>
      <c r="J43" s="294">
        <f t="shared" si="4"/>
        <v>33</v>
      </c>
    </row>
    <row r="44" spans="1:10">
      <c r="A44" s="279">
        <v>37</v>
      </c>
      <c r="B44" s="280" t="s">
        <v>73</v>
      </c>
      <c r="C44" s="281">
        <v>36223</v>
      </c>
      <c r="D44" s="296">
        <v>9341</v>
      </c>
      <c r="E44" s="281">
        <v>1</v>
      </c>
      <c r="F44" s="296">
        <v>5</v>
      </c>
      <c r="G44" s="281">
        <v>4</v>
      </c>
      <c r="H44" s="296">
        <v>34</v>
      </c>
      <c r="I44" s="275">
        <f t="shared" si="3"/>
        <v>36228</v>
      </c>
      <c r="J44" s="294">
        <f t="shared" si="4"/>
        <v>9380</v>
      </c>
    </row>
    <row r="45" spans="1:10">
      <c r="A45" s="283"/>
      <c r="B45" s="284" t="s">
        <v>601</v>
      </c>
      <c r="C45" s="285">
        <f t="shared" ref="C45:J45" si="5">SUM(C29:C44)</f>
        <v>507675</v>
      </c>
      <c r="D45" s="297">
        <f t="shared" si="5"/>
        <v>146191</v>
      </c>
      <c r="E45" s="285">
        <f t="shared" si="5"/>
        <v>42578</v>
      </c>
      <c r="F45" s="297">
        <f t="shared" si="5"/>
        <v>60665</v>
      </c>
      <c r="G45" s="285">
        <f t="shared" si="5"/>
        <v>4468</v>
      </c>
      <c r="H45" s="297">
        <f t="shared" si="5"/>
        <v>26044</v>
      </c>
      <c r="I45" s="285">
        <f t="shared" si="5"/>
        <v>554721</v>
      </c>
      <c r="J45" s="297">
        <f t="shared" si="5"/>
        <v>232900</v>
      </c>
    </row>
    <row r="46" spans="1:10">
      <c r="A46" s="567" t="s">
        <v>541</v>
      </c>
      <c r="B46" s="568"/>
      <c r="C46" s="568"/>
      <c r="D46" s="568"/>
      <c r="E46" s="568"/>
      <c r="F46" s="568"/>
      <c r="G46" s="568"/>
      <c r="H46" s="568"/>
      <c r="I46" s="568"/>
      <c r="J46" s="569"/>
    </row>
    <row r="47" spans="1:10">
      <c r="A47" s="273">
        <v>38</v>
      </c>
      <c r="B47" s="274" t="s">
        <v>43</v>
      </c>
      <c r="C47" s="275">
        <v>3480</v>
      </c>
      <c r="D47" s="294">
        <v>1528</v>
      </c>
      <c r="E47" s="275">
        <v>1681</v>
      </c>
      <c r="F47" s="294">
        <v>2362</v>
      </c>
      <c r="G47" s="275">
        <v>150</v>
      </c>
      <c r="H47" s="294">
        <v>1066</v>
      </c>
      <c r="I47" s="275">
        <f>C47+E47+G47</f>
        <v>5311</v>
      </c>
      <c r="J47" s="294">
        <f>D47+F47+H47</f>
        <v>4956</v>
      </c>
    </row>
    <row r="48" spans="1:10">
      <c r="A48" s="273">
        <v>39</v>
      </c>
      <c r="B48" s="274" t="s">
        <v>206</v>
      </c>
      <c r="C48" s="275">
        <v>11316</v>
      </c>
      <c r="D48" s="294">
        <v>4384</v>
      </c>
      <c r="E48" s="275">
        <v>3625</v>
      </c>
      <c r="F48" s="294">
        <v>1399</v>
      </c>
      <c r="G48" s="275">
        <v>97</v>
      </c>
      <c r="H48" s="294">
        <v>37</v>
      </c>
      <c r="I48" s="275">
        <f t="shared" ref="I48:I49" si="6">C48+E48+G48</f>
        <v>15038</v>
      </c>
      <c r="J48" s="294">
        <f t="shared" ref="J48:J49" si="7">D48+F48+H48</f>
        <v>5820</v>
      </c>
    </row>
    <row r="49" spans="1:11">
      <c r="A49" s="279">
        <v>40</v>
      </c>
      <c r="B49" s="280" t="s">
        <v>49</v>
      </c>
      <c r="C49" s="281">
        <v>5357</v>
      </c>
      <c r="D49" s="296">
        <v>2289</v>
      </c>
      <c r="E49" s="281">
        <v>7227</v>
      </c>
      <c r="F49" s="296">
        <v>13221</v>
      </c>
      <c r="G49" s="281">
        <v>646</v>
      </c>
      <c r="H49" s="296">
        <v>4546</v>
      </c>
      <c r="I49" s="275">
        <f t="shared" si="6"/>
        <v>13230</v>
      </c>
      <c r="J49" s="294">
        <f t="shared" si="7"/>
        <v>20056</v>
      </c>
    </row>
    <row r="50" spans="1:11">
      <c r="A50" s="282"/>
      <c r="B50" s="284" t="s">
        <v>601</v>
      </c>
      <c r="C50" s="285">
        <f>SUM(C47:C49)</f>
        <v>20153</v>
      </c>
      <c r="D50" s="297">
        <f t="shared" ref="D50:J50" si="8">SUM(D47:D49)</f>
        <v>8201</v>
      </c>
      <c r="E50" s="285">
        <f t="shared" si="8"/>
        <v>12533</v>
      </c>
      <c r="F50" s="297">
        <f t="shared" si="8"/>
        <v>16982</v>
      </c>
      <c r="G50" s="285">
        <f t="shared" si="8"/>
        <v>893</v>
      </c>
      <c r="H50" s="297">
        <f t="shared" si="8"/>
        <v>5649</v>
      </c>
      <c r="I50" s="285">
        <f t="shared" si="8"/>
        <v>33579</v>
      </c>
      <c r="J50" s="297">
        <f t="shared" si="8"/>
        <v>30832</v>
      </c>
    </row>
    <row r="51" spans="1:11">
      <c r="A51" s="282"/>
      <c r="B51" s="284" t="s">
        <v>620</v>
      </c>
      <c r="C51" s="285">
        <f t="shared" ref="C51:J51" si="9">C50+C45+C27</f>
        <v>593088</v>
      </c>
      <c r="D51" s="297">
        <f t="shared" si="9"/>
        <v>170177</v>
      </c>
      <c r="E51" s="285">
        <f t="shared" si="9"/>
        <v>146686</v>
      </c>
      <c r="F51" s="297">
        <f t="shared" si="9"/>
        <v>286092</v>
      </c>
      <c r="G51" s="285">
        <f t="shared" si="9"/>
        <v>34842</v>
      </c>
      <c r="H51" s="297">
        <f t="shared" si="9"/>
        <v>241811</v>
      </c>
      <c r="I51" s="285">
        <f t="shared" si="9"/>
        <v>774616</v>
      </c>
      <c r="J51" s="297">
        <f t="shared" si="9"/>
        <v>698080</v>
      </c>
    </row>
    <row r="52" spans="1:11">
      <c r="A52" s="287">
        <v>41</v>
      </c>
      <c r="B52" s="286" t="s">
        <v>618</v>
      </c>
      <c r="C52" s="286">
        <v>1457131</v>
      </c>
      <c r="D52" s="298">
        <v>369970</v>
      </c>
      <c r="E52" s="286">
        <v>2506</v>
      </c>
      <c r="F52" s="298">
        <v>1880.9999999999998</v>
      </c>
      <c r="G52" s="286">
        <v>4</v>
      </c>
      <c r="H52" s="298">
        <v>27</v>
      </c>
      <c r="I52" s="286">
        <f t="shared" ref="I52:J54" si="10">C52+E52+G52</f>
        <v>1459641</v>
      </c>
      <c r="J52" s="298">
        <f t="shared" si="10"/>
        <v>371878</v>
      </c>
    </row>
    <row r="53" spans="1:11">
      <c r="A53" s="287">
        <v>42</v>
      </c>
      <c r="B53" s="286" t="s">
        <v>733</v>
      </c>
      <c r="C53" s="286">
        <v>172991</v>
      </c>
      <c r="D53" s="298">
        <v>48457</v>
      </c>
      <c r="E53" s="286">
        <v>23167</v>
      </c>
      <c r="F53" s="298">
        <v>37054</v>
      </c>
      <c r="G53" s="286">
        <v>2523</v>
      </c>
      <c r="H53" s="298">
        <v>16552</v>
      </c>
      <c r="I53" s="286">
        <f t="shared" si="10"/>
        <v>198681</v>
      </c>
      <c r="J53" s="298">
        <f t="shared" si="10"/>
        <v>102063</v>
      </c>
    </row>
    <row r="54" spans="1:11">
      <c r="A54" s="287">
        <v>42</v>
      </c>
      <c r="B54" s="286" t="s">
        <v>619</v>
      </c>
      <c r="C54" s="286">
        <v>290869</v>
      </c>
      <c r="D54" s="298">
        <v>56841.999999999993</v>
      </c>
      <c r="E54" s="286">
        <v>11638</v>
      </c>
      <c r="F54" s="298">
        <v>31500</v>
      </c>
      <c r="G54" s="286">
        <v>3642</v>
      </c>
      <c r="H54" s="298">
        <v>24566</v>
      </c>
      <c r="I54" s="286">
        <f t="shared" si="10"/>
        <v>306149</v>
      </c>
      <c r="J54" s="298">
        <f t="shared" si="10"/>
        <v>112908</v>
      </c>
    </row>
    <row r="55" spans="1:11" s="290" customFormat="1">
      <c r="A55" s="288"/>
      <c r="B55" s="289" t="s">
        <v>621</v>
      </c>
      <c r="C55" s="289">
        <f>C54+C53+C52+C51</f>
        <v>2514079</v>
      </c>
      <c r="D55" s="289">
        <f t="shared" ref="D55:J55" si="11">D54+D53+D52+D51</f>
        <v>645446</v>
      </c>
      <c r="E55" s="289">
        <f t="shared" si="11"/>
        <v>183997</v>
      </c>
      <c r="F55" s="289">
        <f t="shared" si="11"/>
        <v>356527</v>
      </c>
      <c r="G55" s="289">
        <f t="shared" si="11"/>
        <v>41011</v>
      </c>
      <c r="H55" s="289">
        <f t="shared" si="11"/>
        <v>282956</v>
      </c>
      <c r="I55" s="289">
        <f t="shared" si="11"/>
        <v>2739087</v>
      </c>
      <c r="J55" s="289">
        <f t="shared" si="11"/>
        <v>1284929</v>
      </c>
      <c r="K55" s="271"/>
    </row>
    <row r="56" spans="1:11">
      <c r="D56" s="293" t="s">
        <v>1241</v>
      </c>
    </row>
  </sheetData>
  <sortState ref="B30:J45">
    <sortCondition ref="B30:B45"/>
  </sortState>
  <mergeCells count="11">
    <mergeCell ref="A5:J5"/>
    <mergeCell ref="A28:J28"/>
    <mergeCell ref="A46:J46"/>
    <mergeCell ref="A1:J1"/>
    <mergeCell ref="H2:J2"/>
    <mergeCell ref="A3:A4"/>
    <mergeCell ref="B3:B4"/>
    <mergeCell ref="C3:D3"/>
    <mergeCell ref="E3:F3"/>
    <mergeCell ref="G3:H3"/>
    <mergeCell ref="I3:J3"/>
  </mergeCells>
  <pageMargins left="0.7" right="0.5" top="0.25" bottom="0.25" header="0.3" footer="0.3"/>
  <pageSetup paperSize="9" scale="90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6"/>
  <sheetViews>
    <sheetView view="pageBreakPreview" zoomScale="60" zoomScaleNormal="100" workbookViewId="0">
      <pane xSplit="2" ySplit="4" topLeftCell="C33" activePane="bottomRight" state="frozen"/>
      <selection pane="topRight" activeCell="C1" sqref="C1"/>
      <selection pane="bottomLeft" activeCell="A5" sqref="A5"/>
      <selection pane="bottomRight" activeCell="G63" sqref="G63"/>
    </sheetView>
  </sheetViews>
  <sheetFormatPr baseColWidth="10" defaultColWidth="9.19921875" defaultRowHeight="14"/>
  <cols>
    <col min="1" max="1" width="4.59765625" style="270" customWidth="1"/>
    <col min="2" max="2" width="24.59765625" style="269" customWidth="1"/>
    <col min="3" max="3" width="7.796875" style="333" customWidth="1"/>
    <col min="4" max="4" width="8.796875" style="333" customWidth="1"/>
    <col min="5" max="6" width="7.19921875" style="333" customWidth="1"/>
    <col min="7" max="7" width="7.796875" style="333" customWidth="1"/>
    <col min="8" max="8" width="8.3984375" style="333" customWidth="1"/>
    <col min="9" max="9" width="7.59765625" style="333" customWidth="1"/>
    <col min="10" max="10" width="9.796875" style="333" customWidth="1"/>
    <col min="11" max="11" width="7.59765625" style="333" customWidth="1"/>
    <col min="12" max="12" width="7.3984375" style="333" customWidth="1"/>
    <col min="13" max="13" width="8" style="333" customWidth="1"/>
    <col min="14" max="14" width="8.59765625" style="333" customWidth="1"/>
    <col min="15" max="16384" width="9.19921875" style="269"/>
  </cols>
  <sheetData>
    <row r="1" spans="1:14" ht="17">
      <c r="A1" s="579" t="s">
        <v>1146</v>
      </c>
      <c r="B1" s="579"/>
      <c r="C1" s="579"/>
      <c r="D1" s="579"/>
      <c r="E1" s="579"/>
      <c r="F1" s="579"/>
      <c r="G1" s="579"/>
      <c r="H1" s="579"/>
      <c r="I1" s="579"/>
      <c r="J1" s="579"/>
      <c r="K1" s="360"/>
      <c r="L1" s="360"/>
      <c r="M1" s="360"/>
      <c r="N1" s="360"/>
    </row>
    <row r="2" spans="1:14">
      <c r="A2" s="222"/>
      <c r="B2" s="221"/>
      <c r="C2" s="334"/>
      <c r="D2" s="332"/>
      <c r="E2" s="332"/>
      <c r="F2" s="332"/>
      <c r="G2" s="333" t="s">
        <v>1148</v>
      </c>
    </row>
    <row r="3" spans="1:14">
      <c r="A3" s="578" t="s">
        <v>113</v>
      </c>
      <c r="B3" s="578" t="s">
        <v>1080</v>
      </c>
      <c r="C3" s="578" t="s">
        <v>322</v>
      </c>
      <c r="D3" s="578"/>
      <c r="E3" s="578" t="s">
        <v>323</v>
      </c>
      <c r="F3" s="578"/>
      <c r="G3" s="578" t="s">
        <v>1149</v>
      </c>
      <c r="H3" s="578"/>
      <c r="I3" s="578" t="s">
        <v>1</v>
      </c>
      <c r="J3" s="578"/>
    </row>
    <row r="4" spans="1:14">
      <c r="A4" s="578"/>
      <c r="B4" s="578"/>
      <c r="C4" s="358" t="s">
        <v>30</v>
      </c>
      <c r="D4" s="358" t="s">
        <v>17</v>
      </c>
      <c r="E4" s="358" t="s">
        <v>30</v>
      </c>
      <c r="F4" s="358" t="s">
        <v>17</v>
      </c>
      <c r="G4" s="358" t="s">
        <v>30</v>
      </c>
      <c r="H4" s="358" t="s">
        <v>17</v>
      </c>
      <c r="I4" s="358" t="s">
        <v>30</v>
      </c>
      <c r="J4" s="358" t="s">
        <v>17</v>
      </c>
    </row>
    <row r="5" spans="1:14">
      <c r="A5" s="348">
        <v>1</v>
      </c>
      <c r="B5" s="351" t="s">
        <v>1092</v>
      </c>
      <c r="C5" s="351">
        <v>0</v>
      </c>
      <c r="D5" s="351">
        <v>0</v>
      </c>
      <c r="E5" s="351">
        <v>0</v>
      </c>
      <c r="F5" s="351">
        <v>0</v>
      </c>
      <c r="G5" s="351">
        <v>1</v>
      </c>
      <c r="H5" s="351">
        <v>10</v>
      </c>
      <c r="I5" s="351">
        <f>C5+E5+G5</f>
        <v>1</v>
      </c>
      <c r="J5" s="351">
        <f>D5+F5+H5</f>
        <v>10</v>
      </c>
    </row>
    <row r="6" spans="1:14">
      <c r="A6" s="348">
        <v>2</v>
      </c>
      <c r="B6" s="351" t="s">
        <v>1094</v>
      </c>
      <c r="C6" s="351">
        <v>0</v>
      </c>
      <c r="D6" s="351">
        <v>0</v>
      </c>
      <c r="E6" s="351">
        <v>0</v>
      </c>
      <c r="F6" s="351">
        <v>0</v>
      </c>
      <c r="G6" s="351">
        <v>1</v>
      </c>
      <c r="H6" s="351">
        <v>75</v>
      </c>
      <c r="I6" s="351">
        <f t="shared" ref="I6:J54" si="0">C6+E6+G6</f>
        <v>1</v>
      </c>
      <c r="J6" s="351">
        <f t="shared" si="0"/>
        <v>75</v>
      </c>
    </row>
    <row r="7" spans="1:14">
      <c r="A7" s="348">
        <v>3</v>
      </c>
      <c r="B7" s="351" t="s">
        <v>1095</v>
      </c>
      <c r="C7" s="351">
        <v>1</v>
      </c>
      <c r="D7" s="351">
        <v>12</v>
      </c>
      <c r="E7" s="351">
        <v>0</v>
      </c>
      <c r="F7" s="351">
        <v>0</v>
      </c>
      <c r="G7" s="351">
        <v>8</v>
      </c>
      <c r="H7" s="351">
        <v>164</v>
      </c>
      <c r="I7" s="351">
        <f t="shared" si="0"/>
        <v>9</v>
      </c>
      <c r="J7" s="351">
        <f t="shared" si="0"/>
        <v>176</v>
      </c>
    </row>
    <row r="8" spans="1:14">
      <c r="A8" s="348">
        <v>4</v>
      </c>
      <c r="B8" s="351" t="s">
        <v>1096</v>
      </c>
      <c r="C8" s="351">
        <v>1</v>
      </c>
      <c r="D8" s="351">
        <v>10</v>
      </c>
      <c r="E8" s="351">
        <v>0</v>
      </c>
      <c r="F8" s="351">
        <v>0</v>
      </c>
      <c r="G8" s="351">
        <v>8</v>
      </c>
      <c r="H8" s="351">
        <v>125</v>
      </c>
      <c r="I8" s="351">
        <f t="shared" si="0"/>
        <v>9</v>
      </c>
      <c r="J8" s="351">
        <f t="shared" si="0"/>
        <v>135</v>
      </c>
    </row>
    <row r="9" spans="1:14">
      <c r="A9" s="348">
        <v>5</v>
      </c>
      <c r="B9" s="351" t="s">
        <v>1097</v>
      </c>
      <c r="C9" s="351">
        <v>1</v>
      </c>
      <c r="D9" s="351">
        <v>10</v>
      </c>
      <c r="E9" s="351">
        <v>0</v>
      </c>
      <c r="F9" s="351">
        <v>0</v>
      </c>
      <c r="G9" s="351">
        <v>2</v>
      </c>
      <c r="H9" s="351">
        <v>30</v>
      </c>
      <c r="I9" s="351">
        <f t="shared" si="0"/>
        <v>3</v>
      </c>
      <c r="J9" s="351">
        <f t="shared" si="0"/>
        <v>40</v>
      </c>
    </row>
    <row r="10" spans="1:14">
      <c r="A10" s="348">
        <v>6</v>
      </c>
      <c r="B10" s="351" t="s">
        <v>1098</v>
      </c>
      <c r="C10" s="351">
        <v>5</v>
      </c>
      <c r="D10" s="351">
        <v>174</v>
      </c>
      <c r="E10" s="351">
        <v>0</v>
      </c>
      <c r="F10" s="351">
        <v>0</v>
      </c>
      <c r="G10" s="351">
        <v>8</v>
      </c>
      <c r="H10" s="351">
        <v>206.99999999999997</v>
      </c>
      <c r="I10" s="351">
        <f t="shared" si="0"/>
        <v>13</v>
      </c>
      <c r="J10" s="351">
        <f t="shared" si="0"/>
        <v>381</v>
      </c>
    </row>
    <row r="11" spans="1:14">
      <c r="A11" s="348">
        <v>7</v>
      </c>
      <c r="B11" s="351" t="s">
        <v>1099</v>
      </c>
      <c r="C11" s="351">
        <v>0</v>
      </c>
      <c r="D11" s="351">
        <v>0</v>
      </c>
      <c r="E11" s="351">
        <v>0</v>
      </c>
      <c r="F11" s="351">
        <v>0</v>
      </c>
      <c r="G11" s="351">
        <v>9</v>
      </c>
      <c r="H11" s="351">
        <v>200.99999999999997</v>
      </c>
      <c r="I11" s="351">
        <f t="shared" si="0"/>
        <v>9</v>
      </c>
      <c r="J11" s="351">
        <f t="shared" si="0"/>
        <v>200.99999999999997</v>
      </c>
    </row>
    <row r="12" spans="1:14">
      <c r="A12" s="348">
        <v>8</v>
      </c>
      <c r="B12" s="351" t="s">
        <v>1100</v>
      </c>
      <c r="C12" s="351">
        <v>7</v>
      </c>
      <c r="D12" s="351">
        <v>80</v>
      </c>
      <c r="E12" s="351">
        <v>0</v>
      </c>
      <c r="F12" s="351">
        <v>0</v>
      </c>
      <c r="G12" s="351">
        <v>96</v>
      </c>
      <c r="H12" s="351">
        <v>2275</v>
      </c>
      <c r="I12" s="351">
        <f t="shared" si="0"/>
        <v>103</v>
      </c>
      <c r="J12" s="351">
        <f t="shared" si="0"/>
        <v>2355</v>
      </c>
    </row>
    <row r="13" spans="1:14">
      <c r="A13" s="348">
        <v>9</v>
      </c>
      <c r="B13" s="351" t="s">
        <v>1101</v>
      </c>
      <c r="C13" s="351">
        <v>0</v>
      </c>
      <c r="D13" s="351">
        <v>0</v>
      </c>
      <c r="E13" s="351">
        <v>0</v>
      </c>
      <c r="F13" s="351">
        <v>0</v>
      </c>
      <c r="G13" s="351">
        <v>9</v>
      </c>
      <c r="H13" s="351">
        <v>208</v>
      </c>
      <c r="I13" s="351">
        <f t="shared" si="0"/>
        <v>9</v>
      </c>
      <c r="J13" s="351">
        <f t="shared" si="0"/>
        <v>208</v>
      </c>
    </row>
    <row r="14" spans="1:14">
      <c r="A14" s="348">
        <v>10</v>
      </c>
      <c r="B14" s="351" t="s">
        <v>1102</v>
      </c>
      <c r="C14" s="351">
        <v>0</v>
      </c>
      <c r="D14" s="351">
        <v>0</v>
      </c>
      <c r="E14" s="351">
        <v>1</v>
      </c>
      <c r="F14" s="351">
        <v>20</v>
      </c>
      <c r="G14" s="351">
        <v>15</v>
      </c>
      <c r="H14" s="351">
        <v>331</v>
      </c>
      <c r="I14" s="351">
        <f t="shared" si="0"/>
        <v>16</v>
      </c>
      <c r="J14" s="351">
        <f t="shared" si="0"/>
        <v>351</v>
      </c>
    </row>
    <row r="15" spans="1:14">
      <c r="A15" s="348">
        <v>11</v>
      </c>
      <c r="B15" s="351" t="s">
        <v>1103</v>
      </c>
      <c r="C15" s="351">
        <v>2</v>
      </c>
      <c r="D15" s="351">
        <v>36</v>
      </c>
      <c r="E15" s="351">
        <v>0</v>
      </c>
      <c r="F15" s="351">
        <v>0</v>
      </c>
      <c r="G15" s="351">
        <v>22</v>
      </c>
      <c r="H15" s="351">
        <v>535</v>
      </c>
      <c r="I15" s="351">
        <f t="shared" si="0"/>
        <v>24</v>
      </c>
      <c r="J15" s="351">
        <f t="shared" si="0"/>
        <v>571</v>
      </c>
    </row>
    <row r="16" spans="1:14">
      <c r="A16" s="348">
        <v>12</v>
      </c>
      <c r="B16" s="351" t="s">
        <v>1104</v>
      </c>
      <c r="C16" s="351">
        <v>1</v>
      </c>
      <c r="D16" s="351">
        <v>13</v>
      </c>
      <c r="E16" s="351">
        <v>2</v>
      </c>
      <c r="F16" s="351">
        <v>57.999999999999993</v>
      </c>
      <c r="G16" s="351">
        <v>12</v>
      </c>
      <c r="H16" s="351">
        <v>268</v>
      </c>
      <c r="I16" s="351">
        <f t="shared" si="0"/>
        <v>15</v>
      </c>
      <c r="J16" s="351">
        <f t="shared" si="0"/>
        <v>339</v>
      </c>
    </row>
    <row r="17" spans="1:10">
      <c r="A17" s="348">
        <v>13</v>
      </c>
      <c r="B17" s="351" t="s">
        <v>1105</v>
      </c>
      <c r="C17" s="351">
        <v>1</v>
      </c>
      <c r="D17" s="351">
        <v>10</v>
      </c>
      <c r="E17" s="351">
        <v>0</v>
      </c>
      <c r="F17" s="351">
        <v>0</v>
      </c>
      <c r="G17" s="351">
        <v>7</v>
      </c>
      <c r="H17" s="351">
        <v>164</v>
      </c>
      <c r="I17" s="351">
        <f t="shared" si="0"/>
        <v>8</v>
      </c>
      <c r="J17" s="351">
        <f t="shared" si="0"/>
        <v>174</v>
      </c>
    </row>
    <row r="18" spans="1:10">
      <c r="A18" s="348">
        <v>14</v>
      </c>
      <c r="B18" s="351" t="s">
        <v>1106</v>
      </c>
      <c r="C18" s="351">
        <v>1</v>
      </c>
      <c r="D18" s="351">
        <v>10</v>
      </c>
      <c r="E18" s="351">
        <v>0</v>
      </c>
      <c r="F18" s="351">
        <v>0</v>
      </c>
      <c r="G18" s="351">
        <v>13</v>
      </c>
      <c r="H18" s="351">
        <v>383</v>
      </c>
      <c r="I18" s="351">
        <f t="shared" si="0"/>
        <v>14</v>
      </c>
      <c r="J18" s="351">
        <f t="shared" si="0"/>
        <v>393</v>
      </c>
    </row>
    <row r="19" spans="1:10">
      <c r="A19" s="348">
        <v>15</v>
      </c>
      <c r="B19" s="351" t="s">
        <v>1107</v>
      </c>
      <c r="C19" s="351">
        <v>1</v>
      </c>
      <c r="D19" s="351">
        <v>10</v>
      </c>
      <c r="E19" s="351">
        <v>3</v>
      </c>
      <c r="F19" s="351">
        <v>65</v>
      </c>
      <c r="G19" s="351">
        <v>13</v>
      </c>
      <c r="H19" s="351">
        <v>194</v>
      </c>
      <c r="I19" s="351">
        <f t="shared" si="0"/>
        <v>17</v>
      </c>
      <c r="J19" s="351">
        <f t="shared" si="0"/>
        <v>269</v>
      </c>
    </row>
    <row r="20" spans="1:10">
      <c r="A20" s="348">
        <v>16</v>
      </c>
      <c r="B20" s="351" t="s">
        <v>1108</v>
      </c>
      <c r="C20" s="351">
        <v>0</v>
      </c>
      <c r="D20" s="351">
        <v>0</v>
      </c>
      <c r="E20" s="351">
        <v>3</v>
      </c>
      <c r="F20" s="351">
        <v>44</v>
      </c>
      <c r="G20" s="351">
        <v>1</v>
      </c>
      <c r="H20" s="351">
        <v>1</v>
      </c>
      <c r="I20" s="351">
        <f t="shared" si="0"/>
        <v>4</v>
      </c>
      <c r="J20" s="351">
        <f t="shared" si="0"/>
        <v>45</v>
      </c>
    </row>
    <row r="21" spans="1:10">
      <c r="A21" s="348">
        <v>17</v>
      </c>
      <c r="B21" s="351" t="s">
        <v>1109</v>
      </c>
      <c r="C21" s="351">
        <v>1</v>
      </c>
      <c r="D21" s="351">
        <v>15</v>
      </c>
      <c r="E21" s="351">
        <v>0</v>
      </c>
      <c r="F21" s="351">
        <v>0</v>
      </c>
      <c r="G21" s="351">
        <v>4</v>
      </c>
      <c r="H21" s="351">
        <v>97</v>
      </c>
      <c r="I21" s="351">
        <f t="shared" si="0"/>
        <v>5</v>
      </c>
      <c r="J21" s="351">
        <f t="shared" si="0"/>
        <v>112</v>
      </c>
    </row>
    <row r="22" spans="1:10">
      <c r="A22" s="348">
        <v>18</v>
      </c>
      <c r="B22" s="351" t="s">
        <v>1110</v>
      </c>
      <c r="C22" s="351">
        <v>5</v>
      </c>
      <c r="D22" s="351">
        <v>151</v>
      </c>
      <c r="E22" s="351">
        <v>1</v>
      </c>
      <c r="F22" s="351">
        <v>10</v>
      </c>
      <c r="G22" s="351">
        <v>47</v>
      </c>
      <c r="H22" s="351">
        <v>1222</v>
      </c>
      <c r="I22" s="351">
        <f t="shared" si="0"/>
        <v>53</v>
      </c>
      <c r="J22" s="351">
        <f t="shared" si="0"/>
        <v>1383</v>
      </c>
    </row>
    <row r="23" spans="1:10">
      <c r="A23" s="348">
        <v>19</v>
      </c>
      <c r="B23" s="351" t="s">
        <v>1111</v>
      </c>
      <c r="C23" s="351">
        <v>0</v>
      </c>
      <c r="D23" s="351">
        <v>0</v>
      </c>
      <c r="E23" s="351">
        <v>1</v>
      </c>
      <c r="F23" s="351">
        <v>10</v>
      </c>
      <c r="G23" s="351">
        <v>4</v>
      </c>
      <c r="H23" s="351">
        <v>69</v>
      </c>
      <c r="I23" s="351">
        <f t="shared" si="0"/>
        <v>5</v>
      </c>
      <c r="J23" s="351">
        <f t="shared" si="0"/>
        <v>79</v>
      </c>
    </row>
    <row r="24" spans="1:10">
      <c r="A24" s="348">
        <v>20</v>
      </c>
      <c r="B24" s="351" t="s">
        <v>1112</v>
      </c>
      <c r="C24" s="351">
        <v>5</v>
      </c>
      <c r="D24" s="351">
        <v>78</v>
      </c>
      <c r="E24" s="351">
        <v>0</v>
      </c>
      <c r="F24" s="351">
        <v>0</v>
      </c>
      <c r="G24" s="351">
        <v>13</v>
      </c>
      <c r="H24" s="351">
        <v>181</v>
      </c>
      <c r="I24" s="351">
        <f t="shared" si="0"/>
        <v>18</v>
      </c>
      <c r="J24" s="351">
        <f t="shared" si="0"/>
        <v>259</v>
      </c>
    </row>
    <row r="25" spans="1:10">
      <c r="A25" s="348">
        <v>21</v>
      </c>
      <c r="B25" s="351" t="s">
        <v>1113</v>
      </c>
      <c r="C25" s="351">
        <v>17</v>
      </c>
      <c r="D25" s="351">
        <v>283</v>
      </c>
      <c r="E25" s="351">
        <v>3</v>
      </c>
      <c r="F25" s="351">
        <v>46</v>
      </c>
      <c r="G25" s="351">
        <v>168</v>
      </c>
      <c r="H25" s="351">
        <v>4839</v>
      </c>
      <c r="I25" s="351">
        <f t="shared" si="0"/>
        <v>188</v>
      </c>
      <c r="J25" s="351">
        <f t="shared" si="0"/>
        <v>5168</v>
      </c>
    </row>
    <row r="26" spans="1:10">
      <c r="A26" s="348">
        <v>22</v>
      </c>
      <c r="B26" s="351" t="s">
        <v>1114</v>
      </c>
      <c r="C26" s="351">
        <v>6</v>
      </c>
      <c r="D26" s="351">
        <v>114.99999999999999</v>
      </c>
      <c r="E26" s="351">
        <v>1</v>
      </c>
      <c r="F26" s="351">
        <v>10</v>
      </c>
      <c r="G26" s="351">
        <v>73</v>
      </c>
      <c r="H26" s="351">
        <v>1832</v>
      </c>
      <c r="I26" s="351">
        <f t="shared" si="0"/>
        <v>80</v>
      </c>
      <c r="J26" s="351">
        <f t="shared" si="0"/>
        <v>1957</v>
      </c>
    </row>
    <row r="27" spans="1:10">
      <c r="A27" s="348">
        <v>23</v>
      </c>
      <c r="B27" s="351" t="s">
        <v>1115</v>
      </c>
      <c r="C27" s="351">
        <v>3</v>
      </c>
      <c r="D27" s="351">
        <v>56.999999999999993</v>
      </c>
      <c r="E27" s="351">
        <v>4</v>
      </c>
      <c r="F27" s="351">
        <v>60</v>
      </c>
      <c r="G27" s="351">
        <v>9</v>
      </c>
      <c r="H27" s="351">
        <v>126</v>
      </c>
      <c r="I27" s="351">
        <f t="shared" si="0"/>
        <v>16</v>
      </c>
      <c r="J27" s="351">
        <f t="shared" si="0"/>
        <v>243</v>
      </c>
    </row>
    <row r="28" spans="1:10">
      <c r="A28" s="348">
        <v>24</v>
      </c>
      <c r="B28" s="351" t="s">
        <v>1116</v>
      </c>
      <c r="C28" s="351">
        <v>2</v>
      </c>
      <c r="D28" s="351">
        <v>22</v>
      </c>
      <c r="E28" s="351">
        <v>0</v>
      </c>
      <c r="F28" s="351">
        <v>0</v>
      </c>
      <c r="G28" s="351">
        <v>16</v>
      </c>
      <c r="H28" s="351">
        <v>285</v>
      </c>
      <c r="I28" s="351">
        <f t="shared" si="0"/>
        <v>18</v>
      </c>
      <c r="J28" s="351">
        <f t="shared" si="0"/>
        <v>307</v>
      </c>
    </row>
    <row r="29" spans="1:10">
      <c r="A29" s="348">
        <v>25</v>
      </c>
      <c r="B29" s="351" t="s">
        <v>1150</v>
      </c>
      <c r="C29" s="351">
        <v>3</v>
      </c>
      <c r="D29" s="351">
        <v>45</v>
      </c>
      <c r="E29" s="351">
        <v>0</v>
      </c>
      <c r="F29" s="351">
        <v>0</v>
      </c>
      <c r="G29" s="351">
        <v>4</v>
      </c>
      <c r="H29" s="351">
        <v>43</v>
      </c>
      <c r="I29" s="351">
        <f t="shared" si="0"/>
        <v>7</v>
      </c>
      <c r="J29" s="351">
        <f t="shared" si="0"/>
        <v>88</v>
      </c>
    </row>
    <row r="30" spans="1:10">
      <c r="A30" s="348">
        <v>26</v>
      </c>
      <c r="B30" s="351" t="s">
        <v>1151</v>
      </c>
      <c r="C30" s="351">
        <v>1</v>
      </c>
      <c r="D30" s="351">
        <v>25</v>
      </c>
      <c r="E30" s="351">
        <v>0</v>
      </c>
      <c r="F30" s="351">
        <v>0</v>
      </c>
      <c r="G30" s="351">
        <v>10</v>
      </c>
      <c r="H30" s="351">
        <v>290</v>
      </c>
      <c r="I30" s="351">
        <f t="shared" si="0"/>
        <v>11</v>
      </c>
      <c r="J30" s="351">
        <f t="shared" si="0"/>
        <v>315</v>
      </c>
    </row>
    <row r="31" spans="1:10">
      <c r="A31" s="348">
        <v>27</v>
      </c>
      <c r="B31" s="351" t="s">
        <v>1118</v>
      </c>
      <c r="C31" s="351">
        <v>0</v>
      </c>
      <c r="D31" s="351">
        <v>0</v>
      </c>
      <c r="E31" s="351">
        <v>3</v>
      </c>
      <c r="F31" s="351">
        <v>49</v>
      </c>
      <c r="G31" s="351">
        <v>2</v>
      </c>
      <c r="H31" s="351">
        <v>45</v>
      </c>
      <c r="I31" s="351">
        <f t="shared" si="0"/>
        <v>5</v>
      </c>
      <c r="J31" s="351">
        <f t="shared" si="0"/>
        <v>94</v>
      </c>
    </row>
    <row r="32" spans="1:10">
      <c r="A32" s="348">
        <v>28</v>
      </c>
      <c r="B32" s="351" t="s">
        <v>1119</v>
      </c>
      <c r="C32" s="351">
        <v>1</v>
      </c>
      <c r="D32" s="351">
        <v>11</v>
      </c>
      <c r="E32" s="351">
        <v>0</v>
      </c>
      <c r="F32" s="351">
        <v>0</v>
      </c>
      <c r="G32" s="351">
        <v>5</v>
      </c>
      <c r="H32" s="351">
        <v>114.99999999999999</v>
      </c>
      <c r="I32" s="351">
        <f t="shared" si="0"/>
        <v>6</v>
      </c>
      <c r="J32" s="351">
        <f t="shared" si="0"/>
        <v>125.99999999999999</v>
      </c>
    </row>
    <row r="33" spans="1:10">
      <c r="A33" s="348">
        <v>29</v>
      </c>
      <c r="B33" s="351" t="s">
        <v>1120</v>
      </c>
      <c r="C33" s="351">
        <v>2</v>
      </c>
      <c r="D33" s="351">
        <v>60</v>
      </c>
      <c r="E33" s="351">
        <v>0</v>
      </c>
      <c r="F33" s="351">
        <v>0</v>
      </c>
      <c r="G33" s="351">
        <v>11</v>
      </c>
      <c r="H33" s="351">
        <v>192</v>
      </c>
      <c r="I33" s="351">
        <f t="shared" si="0"/>
        <v>13</v>
      </c>
      <c r="J33" s="351">
        <f t="shared" si="0"/>
        <v>252</v>
      </c>
    </row>
    <row r="34" spans="1:10">
      <c r="A34" s="348">
        <v>30</v>
      </c>
      <c r="B34" s="351" t="s">
        <v>1147</v>
      </c>
      <c r="C34" s="351">
        <v>8</v>
      </c>
      <c r="D34" s="351">
        <v>124</v>
      </c>
      <c r="E34" s="351">
        <v>1</v>
      </c>
      <c r="F34" s="351">
        <v>24</v>
      </c>
      <c r="G34" s="351">
        <v>32</v>
      </c>
      <c r="H34" s="351">
        <v>620</v>
      </c>
      <c r="I34" s="351">
        <f t="shared" si="0"/>
        <v>41</v>
      </c>
      <c r="J34" s="351">
        <f t="shared" si="0"/>
        <v>768</v>
      </c>
    </row>
    <row r="35" spans="1:10">
      <c r="A35" s="348">
        <v>31</v>
      </c>
      <c r="B35" s="351" t="s">
        <v>1122</v>
      </c>
      <c r="C35" s="351">
        <v>1</v>
      </c>
      <c r="D35" s="351">
        <v>38</v>
      </c>
      <c r="E35" s="351">
        <v>0</v>
      </c>
      <c r="F35" s="351">
        <v>0</v>
      </c>
      <c r="G35" s="351">
        <v>2</v>
      </c>
      <c r="H35" s="351">
        <v>30</v>
      </c>
      <c r="I35" s="351">
        <f t="shared" si="0"/>
        <v>3</v>
      </c>
      <c r="J35" s="351">
        <f t="shared" si="0"/>
        <v>68</v>
      </c>
    </row>
    <row r="36" spans="1:10">
      <c r="A36" s="348">
        <v>32</v>
      </c>
      <c r="B36" s="351" t="s">
        <v>1123</v>
      </c>
      <c r="C36" s="351">
        <v>2</v>
      </c>
      <c r="D36" s="351">
        <v>31</v>
      </c>
      <c r="E36" s="351">
        <v>1</v>
      </c>
      <c r="F36" s="351">
        <v>10</v>
      </c>
      <c r="G36" s="351">
        <v>1</v>
      </c>
      <c r="H36" s="351">
        <v>11</v>
      </c>
      <c r="I36" s="351">
        <f t="shared" si="0"/>
        <v>4</v>
      </c>
      <c r="J36" s="351">
        <f t="shared" si="0"/>
        <v>52</v>
      </c>
    </row>
    <row r="37" spans="1:10">
      <c r="A37" s="348">
        <v>33</v>
      </c>
      <c r="B37" s="351" t="s">
        <v>1124</v>
      </c>
      <c r="C37" s="351">
        <v>0</v>
      </c>
      <c r="D37" s="351">
        <v>0</v>
      </c>
      <c r="E37" s="351">
        <v>0</v>
      </c>
      <c r="F37" s="351">
        <v>0</v>
      </c>
      <c r="G37" s="351">
        <v>5</v>
      </c>
      <c r="H37" s="351">
        <v>112.00000000000001</v>
      </c>
      <c r="I37" s="351">
        <f t="shared" si="0"/>
        <v>5</v>
      </c>
      <c r="J37" s="351">
        <f t="shared" si="0"/>
        <v>112.00000000000001</v>
      </c>
    </row>
    <row r="38" spans="1:10">
      <c r="A38" s="348">
        <v>34</v>
      </c>
      <c r="B38" s="351" t="s">
        <v>1125</v>
      </c>
      <c r="C38" s="351">
        <v>2</v>
      </c>
      <c r="D38" s="351">
        <v>27</v>
      </c>
      <c r="E38" s="351">
        <v>0</v>
      </c>
      <c r="F38" s="351">
        <v>0</v>
      </c>
      <c r="G38" s="351">
        <v>6</v>
      </c>
      <c r="H38" s="351">
        <v>112.00000000000001</v>
      </c>
      <c r="I38" s="351">
        <f t="shared" si="0"/>
        <v>8</v>
      </c>
      <c r="J38" s="351">
        <f t="shared" si="0"/>
        <v>139</v>
      </c>
    </row>
    <row r="39" spans="1:10">
      <c r="A39" s="348">
        <v>35</v>
      </c>
      <c r="B39" s="351" t="s">
        <v>1126</v>
      </c>
      <c r="C39" s="351">
        <v>4</v>
      </c>
      <c r="D39" s="351">
        <v>63</v>
      </c>
      <c r="E39" s="351">
        <v>1</v>
      </c>
      <c r="F39" s="351">
        <v>56.000000000000007</v>
      </c>
      <c r="G39" s="351">
        <v>7</v>
      </c>
      <c r="H39" s="351">
        <v>104</v>
      </c>
      <c r="I39" s="351">
        <f t="shared" si="0"/>
        <v>12</v>
      </c>
      <c r="J39" s="351">
        <f t="shared" si="0"/>
        <v>223</v>
      </c>
    </row>
    <row r="40" spans="1:10">
      <c r="A40" s="348">
        <v>36</v>
      </c>
      <c r="B40" s="351" t="s">
        <v>1127</v>
      </c>
      <c r="C40" s="351">
        <v>3</v>
      </c>
      <c r="D40" s="351">
        <v>39</v>
      </c>
      <c r="E40" s="351">
        <v>0</v>
      </c>
      <c r="F40" s="351">
        <v>0</v>
      </c>
      <c r="G40" s="351">
        <v>14</v>
      </c>
      <c r="H40" s="351">
        <v>358</v>
      </c>
      <c r="I40" s="351">
        <f t="shared" si="0"/>
        <v>17</v>
      </c>
      <c r="J40" s="351">
        <f t="shared" si="0"/>
        <v>397</v>
      </c>
    </row>
    <row r="41" spans="1:10">
      <c r="A41" s="348">
        <v>37</v>
      </c>
      <c r="B41" s="351" t="s">
        <v>1128</v>
      </c>
      <c r="C41" s="351">
        <v>0</v>
      </c>
      <c r="D41" s="351">
        <v>0</v>
      </c>
      <c r="E41" s="351">
        <v>1</v>
      </c>
      <c r="F41" s="351">
        <v>23</v>
      </c>
      <c r="G41" s="351">
        <v>16</v>
      </c>
      <c r="H41" s="351">
        <v>353</v>
      </c>
      <c r="I41" s="351">
        <f t="shared" si="0"/>
        <v>17</v>
      </c>
      <c r="J41" s="351">
        <f t="shared" si="0"/>
        <v>376</v>
      </c>
    </row>
    <row r="42" spans="1:10">
      <c r="A42" s="348">
        <v>38</v>
      </c>
      <c r="B42" s="351" t="s">
        <v>1129</v>
      </c>
      <c r="C42" s="351">
        <v>1</v>
      </c>
      <c r="D42" s="351">
        <v>50</v>
      </c>
      <c r="E42" s="351">
        <v>1</v>
      </c>
      <c r="F42" s="351">
        <v>13</v>
      </c>
      <c r="G42" s="351">
        <v>25</v>
      </c>
      <c r="H42" s="351">
        <v>821.00000000000011</v>
      </c>
      <c r="I42" s="351">
        <f t="shared" si="0"/>
        <v>27</v>
      </c>
      <c r="J42" s="351">
        <f t="shared" si="0"/>
        <v>884.00000000000011</v>
      </c>
    </row>
    <row r="43" spans="1:10">
      <c r="A43" s="348">
        <v>39</v>
      </c>
      <c r="B43" s="351" t="s">
        <v>1130</v>
      </c>
      <c r="C43" s="351">
        <v>2</v>
      </c>
      <c r="D43" s="351">
        <v>22</v>
      </c>
      <c r="E43" s="351">
        <v>0</v>
      </c>
      <c r="F43" s="351">
        <v>0</v>
      </c>
      <c r="G43" s="351">
        <v>13</v>
      </c>
      <c r="H43" s="351">
        <v>286</v>
      </c>
      <c r="I43" s="351">
        <f t="shared" si="0"/>
        <v>15</v>
      </c>
      <c r="J43" s="351">
        <f t="shared" si="0"/>
        <v>308</v>
      </c>
    </row>
    <row r="44" spans="1:10">
      <c r="A44" s="348">
        <v>40</v>
      </c>
      <c r="B44" s="351" t="s">
        <v>1131</v>
      </c>
      <c r="C44" s="351">
        <v>2</v>
      </c>
      <c r="D44" s="351">
        <v>32</v>
      </c>
      <c r="E44" s="351">
        <v>1</v>
      </c>
      <c r="F44" s="351">
        <v>11</v>
      </c>
      <c r="G44" s="351">
        <v>5</v>
      </c>
      <c r="H44" s="351">
        <v>68</v>
      </c>
      <c r="I44" s="351">
        <f t="shared" si="0"/>
        <v>8</v>
      </c>
      <c r="J44" s="351">
        <f t="shared" si="0"/>
        <v>111</v>
      </c>
    </row>
    <row r="45" spans="1:10">
      <c r="A45" s="348">
        <v>41</v>
      </c>
      <c r="B45" s="351" t="s">
        <v>1132</v>
      </c>
      <c r="C45" s="351">
        <v>0</v>
      </c>
      <c r="D45" s="351">
        <v>0</v>
      </c>
      <c r="E45" s="351">
        <v>0</v>
      </c>
      <c r="F45" s="351">
        <v>0</v>
      </c>
      <c r="G45" s="351">
        <v>8</v>
      </c>
      <c r="H45" s="351">
        <v>202.99999999999997</v>
      </c>
      <c r="I45" s="351">
        <f t="shared" si="0"/>
        <v>8</v>
      </c>
      <c r="J45" s="351">
        <f t="shared" si="0"/>
        <v>202.99999999999997</v>
      </c>
    </row>
    <row r="46" spans="1:10">
      <c r="A46" s="348">
        <v>42</v>
      </c>
      <c r="B46" s="351" t="s">
        <v>1133</v>
      </c>
      <c r="C46" s="351">
        <v>1</v>
      </c>
      <c r="D46" s="351">
        <v>25</v>
      </c>
      <c r="E46" s="351">
        <v>1</v>
      </c>
      <c r="F46" s="351">
        <v>12</v>
      </c>
      <c r="G46" s="351">
        <v>5</v>
      </c>
      <c r="H46" s="351">
        <v>86</v>
      </c>
      <c r="I46" s="351">
        <f t="shared" si="0"/>
        <v>7</v>
      </c>
      <c r="J46" s="351">
        <f t="shared" si="0"/>
        <v>123</v>
      </c>
    </row>
    <row r="47" spans="1:10">
      <c r="A47" s="348">
        <v>43</v>
      </c>
      <c r="B47" s="351" t="s">
        <v>1134</v>
      </c>
      <c r="C47" s="351">
        <v>0</v>
      </c>
      <c r="D47" s="351">
        <v>0</v>
      </c>
      <c r="E47" s="351">
        <v>0</v>
      </c>
      <c r="F47" s="351">
        <v>0</v>
      </c>
      <c r="G47" s="351">
        <v>2</v>
      </c>
      <c r="H47" s="351">
        <v>25</v>
      </c>
      <c r="I47" s="351">
        <f t="shared" si="0"/>
        <v>2</v>
      </c>
      <c r="J47" s="351">
        <f t="shared" si="0"/>
        <v>25</v>
      </c>
    </row>
    <row r="48" spans="1:10">
      <c r="A48" s="348">
        <v>44</v>
      </c>
      <c r="B48" s="351" t="s">
        <v>1135</v>
      </c>
      <c r="C48" s="351">
        <v>1</v>
      </c>
      <c r="D48" s="351">
        <v>32</v>
      </c>
      <c r="E48" s="351">
        <v>0</v>
      </c>
      <c r="F48" s="351">
        <v>0</v>
      </c>
      <c r="G48" s="351">
        <v>3</v>
      </c>
      <c r="H48" s="351">
        <v>48</v>
      </c>
      <c r="I48" s="351">
        <f t="shared" si="0"/>
        <v>4</v>
      </c>
      <c r="J48" s="351">
        <f t="shared" si="0"/>
        <v>80</v>
      </c>
    </row>
    <row r="49" spans="1:10">
      <c r="A49" s="348">
        <v>45</v>
      </c>
      <c r="B49" s="351" t="s">
        <v>1136</v>
      </c>
      <c r="C49" s="351">
        <v>0</v>
      </c>
      <c r="D49" s="351">
        <v>0</v>
      </c>
      <c r="E49" s="351">
        <v>0</v>
      </c>
      <c r="F49" s="351">
        <v>0</v>
      </c>
      <c r="G49" s="351">
        <v>5</v>
      </c>
      <c r="H49" s="351">
        <v>114.99999999999999</v>
      </c>
      <c r="I49" s="351">
        <f t="shared" si="0"/>
        <v>5</v>
      </c>
      <c r="J49" s="351">
        <f t="shared" si="0"/>
        <v>114.99999999999999</v>
      </c>
    </row>
    <row r="50" spans="1:10">
      <c r="A50" s="348">
        <v>46</v>
      </c>
      <c r="B50" s="351" t="s">
        <v>1137</v>
      </c>
      <c r="C50" s="351">
        <v>0</v>
      </c>
      <c r="D50" s="351">
        <v>0</v>
      </c>
      <c r="E50" s="351">
        <v>0</v>
      </c>
      <c r="F50" s="351">
        <v>0</v>
      </c>
      <c r="G50" s="351">
        <v>2</v>
      </c>
      <c r="H50" s="351">
        <v>45</v>
      </c>
      <c r="I50" s="351">
        <f t="shared" si="0"/>
        <v>2</v>
      </c>
      <c r="J50" s="351">
        <f t="shared" si="0"/>
        <v>45</v>
      </c>
    </row>
    <row r="51" spans="1:10">
      <c r="A51" s="348">
        <v>47</v>
      </c>
      <c r="B51" s="351" t="s">
        <v>1138</v>
      </c>
      <c r="C51" s="351">
        <v>4</v>
      </c>
      <c r="D51" s="351">
        <v>98</v>
      </c>
      <c r="E51" s="351">
        <v>0</v>
      </c>
      <c r="F51" s="351">
        <v>0</v>
      </c>
      <c r="G51" s="351">
        <v>2</v>
      </c>
      <c r="H51" s="351">
        <v>100</v>
      </c>
      <c r="I51" s="351">
        <f t="shared" si="0"/>
        <v>6</v>
      </c>
      <c r="J51" s="351">
        <f t="shared" si="0"/>
        <v>198</v>
      </c>
    </row>
    <row r="52" spans="1:10">
      <c r="A52" s="348">
        <v>48</v>
      </c>
      <c r="B52" s="351" t="s">
        <v>1139</v>
      </c>
      <c r="C52" s="351">
        <v>4</v>
      </c>
      <c r="D52" s="351">
        <v>106</v>
      </c>
      <c r="E52" s="351">
        <v>0</v>
      </c>
      <c r="F52" s="351">
        <v>0</v>
      </c>
      <c r="G52" s="351">
        <v>12</v>
      </c>
      <c r="H52" s="351">
        <v>335</v>
      </c>
      <c r="I52" s="351">
        <f t="shared" si="0"/>
        <v>16</v>
      </c>
      <c r="J52" s="351">
        <f t="shared" si="0"/>
        <v>441</v>
      </c>
    </row>
    <row r="53" spans="1:10">
      <c r="A53" s="348">
        <v>49</v>
      </c>
      <c r="B53" s="351" t="s">
        <v>1140</v>
      </c>
      <c r="C53" s="351">
        <v>1</v>
      </c>
      <c r="D53" s="351">
        <v>10</v>
      </c>
      <c r="E53" s="351">
        <v>1</v>
      </c>
      <c r="F53" s="351">
        <v>10</v>
      </c>
      <c r="G53" s="351">
        <v>3</v>
      </c>
      <c r="H53" s="351">
        <v>90</v>
      </c>
      <c r="I53" s="351">
        <f t="shared" si="0"/>
        <v>5</v>
      </c>
      <c r="J53" s="351">
        <f t="shared" si="0"/>
        <v>110</v>
      </c>
    </row>
    <row r="54" spans="1:10">
      <c r="A54" s="348">
        <v>50</v>
      </c>
      <c r="B54" s="351" t="s">
        <v>1141</v>
      </c>
      <c r="C54" s="351">
        <v>1</v>
      </c>
      <c r="D54" s="351">
        <v>60</v>
      </c>
      <c r="E54" s="351">
        <v>0</v>
      </c>
      <c r="F54" s="351">
        <v>0</v>
      </c>
      <c r="G54" s="351">
        <v>7</v>
      </c>
      <c r="H54" s="351">
        <v>106</v>
      </c>
      <c r="I54" s="351">
        <f t="shared" si="0"/>
        <v>8</v>
      </c>
      <c r="J54" s="351">
        <f t="shared" si="0"/>
        <v>166</v>
      </c>
    </row>
    <row r="55" spans="1:10">
      <c r="A55" s="348">
        <v>51</v>
      </c>
      <c r="B55" s="351" t="s">
        <v>1</v>
      </c>
      <c r="C55" s="359">
        <f>SUM(C5:C54)</f>
        <v>104</v>
      </c>
      <c r="D55" s="359">
        <f t="shared" ref="D55:J55" si="1">SUM(D5:D54)</f>
        <v>1984</v>
      </c>
      <c r="E55" s="359">
        <f t="shared" si="1"/>
        <v>30</v>
      </c>
      <c r="F55" s="359">
        <f t="shared" si="1"/>
        <v>531</v>
      </c>
      <c r="G55" s="359">
        <f t="shared" si="1"/>
        <v>766</v>
      </c>
      <c r="H55" s="359">
        <f t="shared" si="1"/>
        <v>18535</v>
      </c>
      <c r="I55" s="359">
        <f t="shared" si="1"/>
        <v>900</v>
      </c>
      <c r="J55" s="359">
        <f t="shared" si="1"/>
        <v>21050</v>
      </c>
    </row>
    <row r="56" spans="1:10">
      <c r="D56" s="333" t="s">
        <v>693</v>
      </c>
    </row>
  </sheetData>
  <sortState ref="B5:N55">
    <sortCondition ref="B5:B55"/>
  </sortState>
  <mergeCells count="7">
    <mergeCell ref="I3:J3"/>
    <mergeCell ref="A1:J1"/>
    <mergeCell ref="A3:A4"/>
    <mergeCell ref="B3:B4"/>
    <mergeCell ref="C3:D3"/>
    <mergeCell ref="E3:F3"/>
    <mergeCell ref="G3:H3"/>
  </mergeCells>
  <pageMargins left="1.2" right="0.7" top="0.5" bottom="0.75" header="0.3" footer="0.3"/>
  <pageSetup paperSize="9" scale="87" orientation="portrait" verticalDpi="0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7"/>
  <sheetViews>
    <sheetView view="pageBreakPreview" zoomScale="60" zoomScaleNormal="100" workbookViewId="0">
      <pane xSplit="1" ySplit="4" topLeftCell="B36" activePane="bottomRight" state="frozen"/>
      <selection pane="topRight" activeCell="B1" sqref="B1"/>
      <selection pane="bottomLeft" activeCell="A5" sqref="A5"/>
      <selection pane="bottomRight" activeCell="L78" sqref="L78"/>
    </sheetView>
  </sheetViews>
  <sheetFormatPr baseColWidth="10" defaultColWidth="9.19921875" defaultRowHeight="14"/>
  <cols>
    <col min="1" max="1" width="6.796875" style="361" customWidth="1"/>
    <col min="2" max="2" width="53" style="361" bestFit="1" customWidth="1"/>
    <col min="3" max="3" width="13.3984375" style="361" bestFit="1" customWidth="1"/>
    <col min="4" max="4" width="15.19921875" style="361" bestFit="1" customWidth="1"/>
    <col min="5" max="5" width="18.19921875" style="361" customWidth="1"/>
    <col min="6" max="16384" width="9.19921875" style="361"/>
  </cols>
  <sheetData>
    <row r="1" spans="1:5" ht="16">
      <c r="A1" s="580" t="s">
        <v>1152</v>
      </c>
      <c r="B1" s="580"/>
      <c r="C1" s="580"/>
      <c r="D1" s="580"/>
      <c r="E1" s="580"/>
    </row>
    <row r="2" spans="1:5" ht="16">
      <c r="A2" s="581" t="s">
        <v>1153</v>
      </c>
      <c r="B2" s="581"/>
      <c r="C2" s="581"/>
      <c r="D2" s="581"/>
      <c r="E2" s="581"/>
    </row>
    <row r="3" spans="1:5" ht="16">
      <c r="A3" s="362"/>
      <c r="B3" s="362"/>
      <c r="C3" s="362"/>
      <c r="D3" s="362"/>
      <c r="E3" s="363" t="s">
        <v>1154</v>
      </c>
    </row>
    <row r="4" spans="1:5" ht="15">
      <c r="A4" s="364" t="s">
        <v>229</v>
      </c>
      <c r="B4" s="364" t="s">
        <v>1155</v>
      </c>
      <c r="C4" s="364" t="s">
        <v>1156</v>
      </c>
      <c r="D4" s="364" t="s">
        <v>1157</v>
      </c>
      <c r="E4" s="364" t="s">
        <v>1158</v>
      </c>
    </row>
    <row r="5" spans="1:5" ht="15">
      <c r="A5" s="365">
        <v>1</v>
      </c>
      <c r="B5" s="366" t="s">
        <v>1159</v>
      </c>
      <c r="C5" s="366" t="s">
        <v>1160</v>
      </c>
      <c r="D5" s="366">
        <v>1793</v>
      </c>
      <c r="E5" s="367">
        <v>3741.3200000000111</v>
      </c>
    </row>
    <row r="6" spans="1:5" ht="15">
      <c r="A6" s="365">
        <v>2</v>
      </c>
      <c r="B6" s="366" t="s">
        <v>1161</v>
      </c>
      <c r="C6" s="366" t="s">
        <v>1160</v>
      </c>
      <c r="D6" s="366">
        <v>1550</v>
      </c>
      <c r="E6" s="367">
        <v>3303.1500000000069</v>
      </c>
    </row>
    <row r="7" spans="1:5" ht="15">
      <c r="A7" s="365">
        <v>3</v>
      </c>
      <c r="B7" s="366" t="s">
        <v>67</v>
      </c>
      <c r="C7" s="366" t="s">
        <v>218</v>
      </c>
      <c r="D7" s="366">
        <v>1100</v>
      </c>
      <c r="E7" s="367">
        <v>1801.880000000001</v>
      </c>
    </row>
    <row r="8" spans="1:5" ht="15">
      <c r="A8" s="365">
        <v>4</v>
      </c>
      <c r="B8" s="366" t="s">
        <v>1162</v>
      </c>
      <c r="C8" s="366" t="s">
        <v>1160</v>
      </c>
      <c r="D8" s="366">
        <v>813</v>
      </c>
      <c r="E8" s="367">
        <v>1744.6600000000108</v>
      </c>
    </row>
    <row r="9" spans="1:5" ht="15">
      <c r="A9" s="365">
        <v>5</v>
      </c>
      <c r="B9" s="366" t="s">
        <v>1163</v>
      </c>
      <c r="C9" s="366" t="s">
        <v>1160</v>
      </c>
      <c r="D9" s="366">
        <v>439</v>
      </c>
      <c r="E9" s="367">
        <v>707.99999999999875</v>
      </c>
    </row>
    <row r="10" spans="1:5" ht="15">
      <c r="A10" s="365">
        <v>6</v>
      </c>
      <c r="B10" s="366" t="s">
        <v>1164</v>
      </c>
      <c r="C10" s="366" t="s">
        <v>1160</v>
      </c>
      <c r="D10" s="366">
        <v>313</v>
      </c>
      <c r="E10" s="367">
        <v>555.29000000000042</v>
      </c>
    </row>
    <row r="11" spans="1:5" ht="15">
      <c r="A11" s="365">
        <v>7</v>
      </c>
      <c r="B11" s="366" t="s">
        <v>1165</v>
      </c>
      <c r="C11" s="366" t="s">
        <v>1160</v>
      </c>
      <c r="D11" s="366">
        <v>295</v>
      </c>
      <c r="E11" s="367">
        <v>413.79999999999961</v>
      </c>
    </row>
    <row r="12" spans="1:5" ht="15">
      <c r="A12" s="365">
        <v>8</v>
      </c>
      <c r="B12" s="366" t="s">
        <v>1166</v>
      </c>
      <c r="C12" s="366" t="s">
        <v>218</v>
      </c>
      <c r="D12" s="366">
        <v>248</v>
      </c>
      <c r="E12" s="367">
        <v>494.38999999999993</v>
      </c>
    </row>
    <row r="13" spans="1:5" ht="15">
      <c r="A13" s="365">
        <v>9</v>
      </c>
      <c r="B13" s="366" t="s">
        <v>1167</v>
      </c>
      <c r="C13" s="366" t="s">
        <v>1160</v>
      </c>
      <c r="D13" s="366">
        <v>241</v>
      </c>
      <c r="E13" s="367">
        <v>436.1399999999993</v>
      </c>
    </row>
    <row r="14" spans="1:5" ht="15">
      <c r="A14" s="365">
        <v>10</v>
      </c>
      <c r="B14" s="366" t="s">
        <v>1168</v>
      </c>
      <c r="C14" s="366" t="s">
        <v>1160</v>
      </c>
      <c r="D14" s="366">
        <v>195</v>
      </c>
      <c r="E14" s="367">
        <v>422.73</v>
      </c>
    </row>
    <row r="15" spans="1:5" ht="15">
      <c r="A15" s="365">
        <v>11</v>
      </c>
      <c r="B15" s="366" t="s">
        <v>1169</v>
      </c>
      <c r="C15" s="366" t="s">
        <v>1160</v>
      </c>
      <c r="D15" s="366">
        <v>168</v>
      </c>
      <c r="E15" s="367">
        <v>278.30000000000018</v>
      </c>
    </row>
    <row r="16" spans="1:5" ht="15">
      <c r="A16" s="365">
        <v>12</v>
      </c>
      <c r="B16" s="366" t="s">
        <v>1170</v>
      </c>
      <c r="C16" s="366" t="s">
        <v>1160</v>
      </c>
      <c r="D16" s="366">
        <v>146</v>
      </c>
      <c r="E16" s="367">
        <v>287.20999999999998</v>
      </c>
    </row>
    <row r="17" spans="1:5" ht="15">
      <c r="A17" s="365">
        <v>13</v>
      </c>
      <c r="B17" s="366" t="s">
        <v>57</v>
      </c>
      <c r="C17" s="366" t="s">
        <v>218</v>
      </c>
      <c r="D17" s="366">
        <v>119</v>
      </c>
      <c r="E17" s="367">
        <v>219.93000000000004</v>
      </c>
    </row>
    <row r="18" spans="1:5" ht="15">
      <c r="A18" s="365">
        <v>14</v>
      </c>
      <c r="B18" s="366" t="s">
        <v>1171</v>
      </c>
      <c r="C18" s="366" t="s">
        <v>1160</v>
      </c>
      <c r="D18" s="366">
        <v>106</v>
      </c>
      <c r="E18" s="367">
        <v>167.2999999999999</v>
      </c>
    </row>
    <row r="19" spans="1:5" ht="15">
      <c r="A19" s="365">
        <v>15</v>
      </c>
      <c r="B19" s="366" t="s">
        <v>1172</v>
      </c>
      <c r="C19" s="366" t="s">
        <v>218</v>
      </c>
      <c r="D19" s="366">
        <v>84</v>
      </c>
      <c r="E19" s="367">
        <v>134.6</v>
      </c>
    </row>
    <row r="20" spans="1:5" ht="15">
      <c r="A20" s="365">
        <v>16</v>
      </c>
      <c r="B20" s="366" t="s">
        <v>1173</v>
      </c>
      <c r="C20" s="366" t="s">
        <v>218</v>
      </c>
      <c r="D20" s="366">
        <v>82</v>
      </c>
      <c r="E20" s="367">
        <v>194.07999999999981</v>
      </c>
    </row>
    <row r="21" spans="1:5" ht="15">
      <c r="A21" s="365">
        <v>17</v>
      </c>
      <c r="B21" s="366" t="s">
        <v>47</v>
      </c>
      <c r="C21" s="366" t="s">
        <v>218</v>
      </c>
      <c r="D21" s="366">
        <v>82</v>
      </c>
      <c r="E21" s="367">
        <v>152.24999999999997</v>
      </c>
    </row>
    <row r="22" spans="1:5" ht="15">
      <c r="A22" s="365">
        <v>18</v>
      </c>
      <c r="B22" s="366" t="s">
        <v>52</v>
      </c>
      <c r="C22" s="366" t="s">
        <v>218</v>
      </c>
      <c r="D22" s="366">
        <v>64</v>
      </c>
      <c r="E22" s="367">
        <v>60.649999999999984</v>
      </c>
    </row>
    <row r="23" spans="1:5" ht="15">
      <c r="A23" s="365">
        <v>19</v>
      </c>
      <c r="B23" s="366" t="s">
        <v>73</v>
      </c>
      <c r="C23" s="366" t="s">
        <v>218</v>
      </c>
      <c r="D23" s="366">
        <v>61</v>
      </c>
      <c r="E23" s="367">
        <v>92.980000000000032</v>
      </c>
    </row>
    <row r="24" spans="1:5" ht="15">
      <c r="A24" s="365">
        <v>20</v>
      </c>
      <c r="B24" s="366" t="s">
        <v>1174</v>
      </c>
      <c r="C24" s="366" t="s">
        <v>1160</v>
      </c>
      <c r="D24" s="366">
        <v>57</v>
      </c>
      <c r="E24" s="367">
        <v>64.489999999999981</v>
      </c>
    </row>
    <row r="25" spans="1:5" ht="15">
      <c r="A25" s="365">
        <v>21</v>
      </c>
      <c r="B25" s="366" t="s">
        <v>1175</v>
      </c>
      <c r="C25" s="366" t="s">
        <v>1160</v>
      </c>
      <c r="D25" s="366">
        <v>50</v>
      </c>
      <c r="E25" s="367">
        <v>103.19000000000003</v>
      </c>
    </row>
    <row r="26" spans="1:5" ht="15">
      <c r="A26" s="365">
        <v>22</v>
      </c>
      <c r="B26" s="366" t="s">
        <v>79</v>
      </c>
      <c r="C26" s="366" t="s">
        <v>218</v>
      </c>
      <c r="D26" s="366">
        <v>47</v>
      </c>
      <c r="E26" s="367">
        <v>33.090000000000003</v>
      </c>
    </row>
    <row r="27" spans="1:5" ht="15">
      <c r="A27" s="365">
        <v>23</v>
      </c>
      <c r="B27" s="366" t="s">
        <v>1176</v>
      </c>
      <c r="C27" s="366" t="s">
        <v>1160</v>
      </c>
      <c r="D27" s="366">
        <v>45</v>
      </c>
      <c r="E27" s="367">
        <v>56.789999999999992</v>
      </c>
    </row>
    <row r="28" spans="1:5" ht="15">
      <c r="A28" s="365">
        <v>24</v>
      </c>
      <c r="B28" s="366" t="s">
        <v>60</v>
      </c>
      <c r="C28" s="366" t="s">
        <v>218</v>
      </c>
      <c r="D28" s="366">
        <v>44</v>
      </c>
      <c r="E28" s="367">
        <v>76.460000000000008</v>
      </c>
    </row>
    <row r="29" spans="1:5" ht="15">
      <c r="A29" s="365">
        <v>25</v>
      </c>
      <c r="B29" s="366" t="s">
        <v>1177</v>
      </c>
      <c r="C29" s="366" t="s">
        <v>1160</v>
      </c>
      <c r="D29" s="366">
        <v>37</v>
      </c>
      <c r="E29" s="367">
        <v>90.290000000000035</v>
      </c>
    </row>
    <row r="30" spans="1:5" ht="15">
      <c r="A30" s="365">
        <v>26</v>
      </c>
      <c r="B30" s="366" t="s">
        <v>1178</v>
      </c>
      <c r="C30" s="366" t="s">
        <v>1160</v>
      </c>
      <c r="D30" s="366">
        <v>31</v>
      </c>
      <c r="E30" s="367">
        <v>56.279999999999987</v>
      </c>
    </row>
    <row r="31" spans="1:5" ht="15">
      <c r="A31" s="365">
        <v>27</v>
      </c>
      <c r="B31" s="366" t="s">
        <v>1179</v>
      </c>
      <c r="C31" s="366" t="s">
        <v>1160</v>
      </c>
      <c r="D31" s="366">
        <v>24</v>
      </c>
      <c r="E31" s="367">
        <v>45.36</v>
      </c>
    </row>
    <row r="32" spans="1:5" ht="15">
      <c r="A32" s="365">
        <v>28</v>
      </c>
      <c r="B32" s="366" t="s">
        <v>45</v>
      </c>
      <c r="C32" s="366" t="s">
        <v>218</v>
      </c>
      <c r="D32" s="366">
        <v>24</v>
      </c>
      <c r="E32" s="367">
        <v>46.95</v>
      </c>
    </row>
    <row r="33" spans="1:5" ht="15">
      <c r="A33" s="365">
        <v>29</v>
      </c>
      <c r="B33" s="366" t="s">
        <v>1180</v>
      </c>
      <c r="C33" s="366" t="s">
        <v>1160</v>
      </c>
      <c r="D33" s="366">
        <v>19</v>
      </c>
      <c r="E33" s="367">
        <v>44.680000000000007</v>
      </c>
    </row>
    <row r="34" spans="1:5" ht="15">
      <c r="A34" s="365">
        <v>30</v>
      </c>
      <c r="B34" s="366" t="s">
        <v>61</v>
      </c>
      <c r="C34" s="366" t="s">
        <v>218</v>
      </c>
      <c r="D34" s="366">
        <v>19</v>
      </c>
      <c r="E34" s="367">
        <v>32.940000000000005</v>
      </c>
    </row>
    <row r="35" spans="1:5" ht="15">
      <c r="A35" s="365">
        <v>31</v>
      </c>
      <c r="B35" s="366" t="s">
        <v>1181</v>
      </c>
      <c r="C35" s="366" t="s">
        <v>1160</v>
      </c>
      <c r="D35" s="366">
        <v>19</v>
      </c>
      <c r="E35" s="367">
        <v>14.439999999999996</v>
      </c>
    </row>
    <row r="36" spans="1:5" ht="15">
      <c r="A36" s="365">
        <v>32</v>
      </c>
      <c r="B36" s="366" t="s">
        <v>1182</v>
      </c>
      <c r="C36" s="366" t="s">
        <v>1160</v>
      </c>
      <c r="D36" s="366">
        <v>18</v>
      </c>
      <c r="E36" s="367">
        <v>34.529999999999994</v>
      </c>
    </row>
    <row r="37" spans="1:5" ht="15">
      <c r="A37" s="365">
        <v>33</v>
      </c>
      <c r="B37" s="366" t="s">
        <v>62</v>
      </c>
      <c r="C37" s="366" t="s">
        <v>218</v>
      </c>
      <c r="D37" s="366">
        <v>16</v>
      </c>
      <c r="E37" s="367">
        <v>30.080000000000005</v>
      </c>
    </row>
    <row r="38" spans="1:5" ht="15">
      <c r="A38" s="365">
        <v>34</v>
      </c>
      <c r="B38" s="366" t="s">
        <v>54</v>
      </c>
      <c r="C38" s="366" t="s">
        <v>218</v>
      </c>
      <c r="D38" s="366">
        <v>13</v>
      </c>
      <c r="E38" s="367">
        <v>27.010000000000005</v>
      </c>
    </row>
    <row r="39" spans="1:5" ht="15">
      <c r="A39" s="365">
        <v>35</v>
      </c>
      <c r="B39" s="366" t="s">
        <v>1183</v>
      </c>
      <c r="C39" s="366" t="s">
        <v>1160</v>
      </c>
      <c r="D39" s="366">
        <v>12</v>
      </c>
      <c r="E39" s="367">
        <v>23.839999999999996</v>
      </c>
    </row>
    <row r="40" spans="1:5" ht="15">
      <c r="A40" s="365">
        <v>36</v>
      </c>
      <c r="B40" s="366" t="s">
        <v>58</v>
      </c>
      <c r="C40" s="366" t="s">
        <v>218</v>
      </c>
      <c r="D40" s="366">
        <v>12</v>
      </c>
      <c r="E40" s="367">
        <v>19.060000000000002</v>
      </c>
    </row>
    <row r="41" spans="1:5" ht="15">
      <c r="A41" s="365">
        <v>37</v>
      </c>
      <c r="B41" s="366" t="s">
        <v>1184</v>
      </c>
      <c r="C41" s="366" t="s">
        <v>1160</v>
      </c>
      <c r="D41" s="366">
        <v>11</v>
      </c>
      <c r="E41" s="367">
        <v>25.849999999999998</v>
      </c>
    </row>
    <row r="42" spans="1:5" ht="15">
      <c r="A42" s="365">
        <v>38</v>
      </c>
      <c r="B42" s="366" t="s">
        <v>1185</v>
      </c>
      <c r="C42" s="366" t="s">
        <v>1160</v>
      </c>
      <c r="D42" s="366">
        <v>9</v>
      </c>
      <c r="E42" s="367">
        <v>12.58</v>
      </c>
    </row>
    <row r="43" spans="1:5" ht="15">
      <c r="A43" s="365">
        <v>39</v>
      </c>
      <c r="B43" s="366" t="s">
        <v>1186</v>
      </c>
      <c r="C43" s="366" t="s">
        <v>1160</v>
      </c>
      <c r="D43" s="366">
        <v>9</v>
      </c>
      <c r="E43" s="367">
        <v>2.1799999999999997</v>
      </c>
    </row>
    <row r="44" spans="1:5" ht="15">
      <c r="A44" s="365">
        <v>40</v>
      </c>
      <c r="B44" s="366" t="s">
        <v>1187</v>
      </c>
      <c r="C44" s="366" t="s">
        <v>1160</v>
      </c>
      <c r="D44" s="366">
        <v>7</v>
      </c>
      <c r="E44" s="367">
        <v>2.04</v>
      </c>
    </row>
    <row r="45" spans="1:5" ht="15">
      <c r="A45" s="365">
        <v>41</v>
      </c>
      <c r="B45" s="366" t="s">
        <v>1188</v>
      </c>
      <c r="C45" s="366" t="s">
        <v>1160</v>
      </c>
      <c r="D45" s="366">
        <v>6</v>
      </c>
      <c r="E45" s="367">
        <v>2.1599999999999997</v>
      </c>
    </row>
    <row r="46" spans="1:5" ht="15">
      <c r="A46" s="365">
        <v>42</v>
      </c>
      <c r="B46" s="366" t="s">
        <v>63</v>
      </c>
      <c r="C46" s="366" t="s">
        <v>218</v>
      </c>
      <c r="D46" s="366">
        <v>6</v>
      </c>
      <c r="E46" s="367">
        <v>12.03</v>
      </c>
    </row>
    <row r="47" spans="1:5" ht="15">
      <c r="A47" s="365">
        <v>43</v>
      </c>
      <c r="B47" s="366" t="s">
        <v>1189</v>
      </c>
      <c r="C47" s="366" t="s">
        <v>218</v>
      </c>
      <c r="D47" s="366">
        <v>5</v>
      </c>
      <c r="E47" s="367">
        <v>5.22</v>
      </c>
    </row>
    <row r="48" spans="1:5" ht="15">
      <c r="A48" s="365">
        <v>44</v>
      </c>
      <c r="B48" s="366" t="s">
        <v>1190</v>
      </c>
      <c r="C48" s="366" t="s">
        <v>1160</v>
      </c>
      <c r="D48" s="366">
        <v>4</v>
      </c>
      <c r="E48" s="367">
        <v>7.0299999999999994</v>
      </c>
    </row>
    <row r="49" spans="1:5" ht="15">
      <c r="A49" s="365">
        <v>45</v>
      </c>
      <c r="B49" s="366" t="s">
        <v>64</v>
      </c>
      <c r="C49" s="366" t="s">
        <v>218</v>
      </c>
      <c r="D49" s="366">
        <v>3</v>
      </c>
      <c r="E49" s="367">
        <v>0</v>
      </c>
    </row>
    <row r="50" spans="1:5" ht="15">
      <c r="A50" s="365">
        <v>46</v>
      </c>
      <c r="B50" s="366" t="s">
        <v>1191</v>
      </c>
      <c r="C50" s="366" t="s">
        <v>1160</v>
      </c>
      <c r="D50" s="366">
        <v>3</v>
      </c>
      <c r="E50" s="367">
        <v>6.92</v>
      </c>
    </row>
    <row r="51" spans="1:5" ht="15">
      <c r="A51" s="365">
        <v>47</v>
      </c>
      <c r="B51" s="366" t="s">
        <v>46</v>
      </c>
      <c r="C51" s="366" t="s">
        <v>218</v>
      </c>
      <c r="D51" s="366">
        <v>2</v>
      </c>
      <c r="E51" s="367">
        <v>4.5500000000000007</v>
      </c>
    </row>
    <row r="52" spans="1:5" ht="15">
      <c r="A52" s="365">
        <v>48</v>
      </c>
      <c r="B52" s="366" t="s">
        <v>1192</v>
      </c>
      <c r="C52" s="366" t="s">
        <v>1160</v>
      </c>
      <c r="D52" s="366">
        <v>2</v>
      </c>
      <c r="E52" s="367">
        <v>4.7</v>
      </c>
    </row>
    <row r="53" spans="1:5" ht="15">
      <c r="A53" s="365">
        <v>49</v>
      </c>
      <c r="B53" s="366" t="s">
        <v>1193</v>
      </c>
      <c r="C53" s="366" t="s">
        <v>1160</v>
      </c>
      <c r="D53" s="366">
        <v>2</v>
      </c>
      <c r="E53" s="367">
        <v>5.3400000002420711</v>
      </c>
    </row>
    <row r="54" spans="1:5" ht="15">
      <c r="A54" s="365">
        <v>50</v>
      </c>
      <c r="B54" s="366" t="s">
        <v>1194</v>
      </c>
      <c r="C54" s="366" t="s">
        <v>1160</v>
      </c>
      <c r="D54" s="366">
        <v>2</v>
      </c>
      <c r="E54" s="367">
        <v>2.31</v>
      </c>
    </row>
    <row r="55" spans="1:5" ht="15">
      <c r="A55" s="365">
        <v>51</v>
      </c>
      <c r="B55" s="366" t="s">
        <v>1195</v>
      </c>
      <c r="C55" s="366" t="s">
        <v>1160</v>
      </c>
      <c r="D55" s="366">
        <v>2</v>
      </c>
      <c r="E55" s="367">
        <v>4.63</v>
      </c>
    </row>
    <row r="56" spans="1:5" ht="15">
      <c r="A56" s="365">
        <v>52</v>
      </c>
      <c r="B56" s="366" t="s">
        <v>1196</v>
      </c>
      <c r="C56" s="366" t="s">
        <v>1160</v>
      </c>
      <c r="D56" s="366">
        <v>1</v>
      </c>
      <c r="E56" s="367">
        <v>2.19</v>
      </c>
    </row>
    <row r="57" spans="1:5" ht="15">
      <c r="A57" s="365">
        <v>53</v>
      </c>
      <c r="B57" s="366" t="s">
        <v>1197</v>
      </c>
      <c r="C57" s="366" t="s">
        <v>1160</v>
      </c>
      <c r="D57" s="366">
        <v>1</v>
      </c>
      <c r="E57" s="367">
        <v>0.88</v>
      </c>
    </row>
    <row r="58" spans="1:5" ht="15">
      <c r="A58" s="365">
        <v>54</v>
      </c>
      <c r="B58" s="366" t="s">
        <v>1198</v>
      </c>
      <c r="C58" s="366" t="s">
        <v>218</v>
      </c>
      <c r="D58" s="366">
        <v>1</v>
      </c>
      <c r="E58" s="367">
        <v>0.84</v>
      </c>
    </row>
    <row r="59" spans="1:5" ht="15">
      <c r="A59" s="365">
        <v>55</v>
      </c>
      <c r="B59" s="366" t="s">
        <v>1199</v>
      </c>
      <c r="C59" s="366" t="s">
        <v>218</v>
      </c>
      <c r="D59" s="366">
        <v>1</v>
      </c>
      <c r="E59" s="367">
        <v>0</v>
      </c>
    </row>
    <row r="60" spans="1:5" ht="15">
      <c r="A60" s="365">
        <v>56</v>
      </c>
      <c r="B60" s="366" t="s">
        <v>1200</v>
      </c>
      <c r="C60" s="366" t="s">
        <v>1160</v>
      </c>
      <c r="D60" s="366">
        <v>1</v>
      </c>
      <c r="E60" s="367">
        <v>1.95</v>
      </c>
    </row>
    <row r="61" spans="1:5" ht="15">
      <c r="A61" s="365">
        <v>57</v>
      </c>
      <c r="B61" s="366" t="s">
        <v>1201</v>
      </c>
      <c r="C61" s="366" t="s">
        <v>218</v>
      </c>
      <c r="D61" s="366">
        <v>1</v>
      </c>
      <c r="E61" s="367">
        <v>2.2000000000000002</v>
      </c>
    </row>
    <row r="62" spans="1:5" ht="15">
      <c r="A62" s="365">
        <v>58</v>
      </c>
      <c r="B62" s="366" t="s">
        <v>1202</v>
      </c>
      <c r="C62" s="366" t="s">
        <v>218</v>
      </c>
      <c r="D62" s="366">
        <v>1</v>
      </c>
      <c r="E62" s="367">
        <v>2.35</v>
      </c>
    </row>
    <row r="63" spans="1:5" ht="15">
      <c r="A63" s="365">
        <v>59</v>
      </c>
      <c r="B63" s="366" t="s">
        <v>1203</v>
      </c>
      <c r="C63" s="366" t="s">
        <v>1160</v>
      </c>
      <c r="D63" s="366">
        <v>1</v>
      </c>
      <c r="E63" s="367">
        <v>2.5</v>
      </c>
    </row>
    <row r="64" spans="1:5" ht="15">
      <c r="A64" s="365">
        <v>60</v>
      </c>
      <c r="B64" s="366" t="s">
        <v>191</v>
      </c>
      <c r="C64" s="366" t="s">
        <v>218</v>
      </c>
      <c r="D64" s="366">
        <v>1</v>
      </c>
      <c r="E64" s="367">
        <v>1.17</v>
      </c>
    </row>
    <row r="65" spans="1:5" ht="15">
      <c r="A65" s="365">
        <v>61</v>
      </c>
      <c r="B65" s="366" t="s">
        <v>1204</v>
      </c>
      <c r="C65" s="366" t="s">
        <v>218</v>
      </c>
      <c r="D65" s="366">
        <v>1</v>
      </c>
      <c r="E65" s="367">
        <v>2.1500000000000004</v>
      </c>
    </row>
    <row r="66" spans="1:5" ht="15">
      <c r="A66" s="364"/>
      <c r="B66" s="364" t="s">
        <v>1</v>
      </c>
      <c r="C66" s="364"/>
      <c r="D66" s="364">
        <f>SUM(D5:D65)</f>
        <v>8469</v>
      </c>
      <c r="E66" s="368">
        <f>SUM(E5:E65)</f>
        <v>16121.910000000273</v>
      </c>
    </row>
    <row r="67" spans="1:5" ht="15">
      <c r="C67" s="390" t="s">
        <v>694</v>
      </c>
    </row>
  </sheetData>
  <mergeCells count="2">
    <mergeCell ref="A1:E1"/>
    <mergeCell ref="A2:E2"/>
  </mergeCells>
  <pageMargins left="0.7" right="0.7" top="0.75" bottom="0.75" header="0.3" footer="0.3"/>
  <pageSetup paperSize="9" scale="71" orientation="portrait" horizontalDpi="0" verticalDpi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6"/>
  <sheetViews>
    <sheetView view="pageBreakPreview" zoomScale="60" zoomScaleNormal="100" workbookViewId="0">
      <pane xSplit="2" ySplit="3" topLeftCell="C4" activePane="bottomRight" state="frozen"/>
      <selection pane="topRight" activeCell="C1" sqref="C1"/>
      <selection pane="bottomLeft" activeCell="A3" sqref="A3"/>
      <selection pane="bottomRight" activeCell="O24" sqref="O24"/>
    </sheetView>
  </sheetViews>
  <sheetFormatPr baseColWidth="10" defaultColWidth="9.19921875" defaultRowHeight="15" customHeight="1"/>
  <cols>
    <col min="1" max="1" width="6.796875" style="370" customWidth="1"/>
    <col min="2" max="2" width="25" style="371" customWidth="1"/>
    <col min="3" max="3" width="13.3984375" style="371" customWidth="1"/>
    <col min="4" max="4" width="12.3984375" style="371" customWidth="1"/>
    <col min="5" max="5" width="12.796875" style="371" customWidth="1"/>
    <col min="6" max="16384" width="9.19921875" style="371"/>
  </cols>
  <sheetData>
    <row r="1" spans="1:5" ht="15" customHeight="1">
      <c r="A1" s="582" t="s">
        <v>1205</v>
      </c>
      <c r="B1" s="582"/>
      <c r="C1" s="582"/>
      <c r="D1" s="582"/>
      <c r="E1" s="582"/>
    </row>
    <row r="2" spans="1:5" ht="15" customHeight="1">
      <c r="D2" s="583" t="s">
        <v>1206</v>
      </c>
      <c r="E2" s="583"/>
    </row>
    <row r="3" spans="1:5" s="369" customFormat="1" ht="15" customHeight="1">
      <c r="A3" s="372" t="s">
        <v>113</v>
      </c>
      <c r="B3" s="373" t="s">
        <v>1080</v>
      </c>
      <c r="C3" s="372" t="s">
        <v>318</v>
      </c>
      <c r="D3" s="372" t="s">
        <v>319</v>
      </c>
      <c r="E3" s="372" t="s">
        <v>1</v>
      </c>
    </row>
    <row r="4" spans="1:5" ht="15" customHeight="1">
      <c r="A4" s="374">
        <v>1</v>
      </c>
      <c r="B4" s="375" t="s">
        <v>1092</v>
      </c>
      <c r="C4" s="375">
        <v>3177</v>
      </c>
      <c r="D4" s="375">
        <v>19753</v>
      </c>
      <c r="E4" s="375">
        <f>C4+D4</f>
        <v>22930</v>
      </c>
    </row>
    <row r="5" spans="1:5" ht="15" customHeight="1">
      <c r="A5" s="374">
        <v>2</v>
      </c>
      <c r="B5" s="375" t="s">
        <v>1093</v>
      </c>
      <c r="C5" s="375">
        <v>23222</v>
      </c>
      <c r="D5" s="375">
        <v>62928</v>
      </c>
      <c r="E5" s="375">
        <f t="shared" ref="E5:E54" si="0">C5+D5</f>
        <v>86150</v>
      </c>
    </row>
    <row r="6" spans="1:5" ht="15" customHeight="1">
      <c r="A6" s="374">
        <v>3</v>
      </c>
      <c r="B6" s="375" t="s">
        <v>1094</v>
      </c>
      <c r="C6" s="375">
        <v>17326</v>
      </c>
      <c r="D6" s="375">
        <v>68286</v>
      </c>
      <c r="E6" s="375">
        <f t="shared" si="0"/>
        <v>85612</v>
      </c>
    </row>
    <row r="7" spans="1:5" ht="15" customHeight="1">
      <c r="A7" s="374">
        <v>4</v>
      </c>
      <c r="B7" s="375" t="s">
        <v>1095</v>
      </c>
      <c r="C7" s="375">
        <v>6867</v>
      </c>
      <c r="D7" s="375">
        <v>99325</v>
      </c>
      <c r="E7" s="375">
        <f t="shared" si="0"/>
        <v>106192</v>
      </c>
    </row>
    <row r="8" spans="1:5" ht="15" customHeight="1">
      <c r="A8" s="374">
        <v>5</v>
      </c>
      <c r="B8" s="375" t="s">
        <v>1096</v>
      </c>
      <c r="C8" s="375">
        <v>80617</v>
      </c>
      <c r="D8" s="375">
        <v>220584</v>
      </c>
      <c r="E8" s="375">
        <f t="shared" si="0"/>
        <v>301201</v>
      </c>
    </row>
    <row r="9" spans="1:5" ht="15" customHeight="1">
      <c r="A9" s="374">
        <v>6</v>
      </c>
      <c r="B9" s="375" t="s">
        <v>1097</v>
      </c>
      <c r="C9" s="375">
        <v>23920</v>
      </c>
      <c r="D9" s="375">
        <v>92386</v>
      </c>
      <c r="E9" s="375">
        <f t="shared" si="0"/>
        <v>116306</v>
      </c>
    </row>
    <row r="10" spans="1:5" ht="15" customHeight="1">
      <c r="A10" s="374">
        <v>7</v>
      </c>
      <c r="B10" s="375" t="s">
        <v>1098</v>
      </c>
      <c r="C10" s="375">
        <v>50154</v>
      </c>
      <c r="D10" s="375">
        <v>237571</v>
      </c>
      <c r="E10" s="375">
        <f t="shared" si="0"/>
        <v>287725</v>
      </c>
    </row>
    <row r="11" spans="1:5" ht="15" customHeight="1">
      <c r="A11" s="374">
        <v>8</v>
      </c>
      <c r="B11" s="375" t="s">
        <v>1099</v>
      </c>
      <c r="C11" s="375">
        <v>12464</v>
      </c>
      <c r="D11" s="375">
        <v>91612</v>
      </c>
      <c r="E11" s="375">
        <f t="shared" si="0"/>
        <v>104076</v>
      </c>
    </row>
    <row r="12" spans="1:5" ht="15" customHeight="1">
      <c r="A12" s="374">
        <v>9</v>
      </c>
      <c r="B12" s="375" t="s">
        <v>1100</v>
      </c>
      <c r="C12" s="375">
        <v>99751</v>
      </c>
      <c r="D12" s="375">
        <v>368698</v>
      </c>
      <c r="E12" s="375">
        <f t="shared" si="0"/>
        <v>468449</v>
      </c>
    </row>
    <row r="13" spans="1:5" ht="15" customHeight="1">
      <c r="A13" s="374">
        <v>10</v>
      </c>
      <c r="B13" s="375" t="s">
        <v>1101</v>
      </c>
      <c r="C13" s="375">
        <v>20154</v>
      </c>
      <c r="D13" s="375">
        <v>85960</v>
      </c>
      <c r="E13" s="375">
        <f t="shared" si="0"/>
        <v>106114</v>
      </c>
    </row>
    <row r="14" spans="1:5" ht="15" customHeight="1">
      <c r="A14" s="374">
        <v>11</v>
      </c>
      <c r="B14" s="375" t="s">
        <v>1102</v>
      </c>
      <c r="C14" s="375">
        <v>17127</v>
      </c>
      <c r="D14" s="375">
        <v>90007</v>
      </c>
      <c r="E14" s="375">
        <f t="shared" si="0"/>
        <v>107134</v>
      </c>
    </row>
    <row r="15" spans="1:5" ht="15" customHeight="1">
      <c r="A15" s="374">
        <v>12</v>
      </c>
      <c r="B15" s="375" t="s">
        <v>1103</v>
      </c>
      <c r="C15" s="375">
        <v>102421</v>
      </c>
      <c r="D15" s="375">
        <v>359391</v>
      </c>
      <c r="E15" s="375">
        <f t="shared" si="0"/>
        <v>461812</v>
      </c>
    </row>
    <row r="16" spans="1:5" ht="15" customHeight="1">
      <c r="A16" s="374">
        <v>13</v>
      </c>
      <c r="B16" s="375" t="s">
        <v>1104</v>
      </c>
      <c r="C16" s="375">
        <v>12005</v>
      </c>
      <c r="D16" s="375">
        <v>177370</v>
      </c>
      <c r="E16" s="375">
        <f t="shared" si="0"/>
        <v>189375</v>
      </c>
    </row>
    <row r="17" spans="1:5" ht="15" customHeight="1">
      <c r="A17" s="374">
        <v>14</v>
      </c>
      <c r="B17" s="375" t="s">
        <v>1105</v>
      </c>
      <c r="C17" s="375">
        <v>5838</v>
      </c>
      <c r="D17" s="375">
        <v>42747</v>
      </c>
      <c r="E17" s="375">
        <f t="shared" si="0"/>
        <v>48585</v>
      </c>
    </row>
    <row r="18" spans="1:5" ht="15" customHeight="1">
      <c r="A18" s="374">
        <v>15</v>
      </c>
      <c r="B18" s="375" t="s">
        <v>1106</v>
      </c>
      <c r="C18" s="375">
        <v>28986</v>
      </c>
      <c r="D18" s="375">
        <v>136950</v>
      </c>
      <c r="E18" s="375">
        <f t="shared" si="0"/>
        <v>165936</v>
      </c>
    </row>
    <row r="19" spans="1:5" ht="15" customHeight="1">
      <c r="A19" s="374">
        <v>16</v>
      </c>
      <c r="B19" s="375" t="s">
        <v>1107</v>
      </c>
      <c r="C19" s="375">
        <v>85196</v>
      </c>
      <c r="D19" s="375">
        <v>234367</v>
      </c>
      <c r="E19" s="375">
        <f t="shared" si="0"/>
        <v>319563</v>
      </c>
    </row>
    <row r="20" spans="1:5" ht="15" customHeight="1">
      <c r="A20" s="374">
        <v>17</v>
      </c>
      <c r="B20" s="375" t="s">
        <v>1108</v>
      </c>
      <c r="C20" s="375">
        <v>22952</v>
      </c>
      <c r="D20" s="375">
        <v>50634</v>
      </c>
      <c r="E20" s="375">
        <f t="shared" si="0"/>
        <v>73586</v>
      </c>
    </row>
    <row r="21" spans="1:5" ht="15" customHeight="1">
      <c r="A21" s="374">
        <v>18</v>
      </c>
      <c r="B21" s="375" t="s">
        <v>1109</v>
      </c>
      <c r="C21" s="375">
        <v>15054</v>
      </c>
      <c r="D21" s="375">
        <v>162419</v>
      </c>
      <c r="E21" s="375">
        <f t="shared" si="0"/>
        <v>177473</v>
      </c>
    </row>
    <row r="22" spans="1:5" ht="15" customHeight="1">
      <c r="A22" s="374">
        <v>19</v>
      </c>
      <c r="B22" s="375" t="s">
        <v>1110</v>
      </c>
      <c r="C22" s="375">
        <v>39118</v>
      </c>
      <c r="D22" s="375">
        <v>180547</v>
      </c>
      <c r="E22" s="375">
        <f t="shared" si="0"/>
        <v>219665</v>
      </c>
    </row>
    <row r="23" spans="1:5" ht="15" customHeight="1">
      <c r="A23" s="374">
        <v>20</v>
      </c>
      <c r="B23" s="375" t="s">
        <v>1111</v>
      </c>
      <c r="C23" s="375">
        <v>19658</v>
      </c>
      <c r="D23" s="375">
        <v>72250</v>
      </c>
      <c r="E23" s="375">
        <f t="shared" si="0"/>
        <v>91908</v>
      </c>
    </row>
    <row r="24" spans="1:5" ht="15" customHeight="1">
      <c r="A24" s="374">
        <v>21</v>
      </c>
      <c r="B24" s="375" t="s">
        <v>1112</v>
      </c>
      <c r="C24" s="375">
        <v>52033</v>
      </c>
      <c r="D24" s="375">
        <v>214721</v>
      </c>
      <c r="E24" s="375">
        <f t="shared" si="0"/>
        <v>266754</v>
      </c>
    </row>
    <row r="25" spans="1:5" ht="15" customHeight="1">
      <c r="A25" s="374">
        <v>22</v>
      </c>
      <c r="B25" s="375" t="s">
        <v>1113</v>
      </c>
      <c r="C25" s="375">
        <v>171998</v>
      </c>
      <c r="D25" s="375">
        <v>399495</v>
      </c>
      <c r="E25" s="375">
        <f t="shared" si="0"/>
        <v>571493</v>
      </c>
    </row>
    <row r="26" spans="1:5" ht="15" customHeight="1">
      <c r="A26" s="374">
        <v>23</v>
      </c>
      <c r="B26" s="375" t="s">
        <v>1114</v>
      </c>
      <c r="C26" s="375">
        <v>108778</v>
      </c>
      <c r="D26" s="375">
        <v>343730</v>
      </c>
      <c r="E26" s="375">
        <f t="shared" si="0"/>
        <v>452508</v>
      </c>
    </row>
    <row r="27" spans="1:5" ht="15" customHeight="1">
      <c r="A27" s="374">
        <v>24</v>
      </c>
      <c r="B27" s="375" t="s">
        <v>1115</v>
      </c>
      <c r="C27" s="375">
        <v>26935</v>
      </c>
      <c r="D27" s="375">
        <v>91600</v>
      </c>
      <c r="E27" s="375">
        <f t="shared" si="0"/>
        <v>118535</v>
      </c>
    </row>
    <row r="28" spans="1:5" ht="15" customHeight="1">
      <c r="A28" s="374">
        <v>25</v>
      </c>
      <c r="B28" s="375" t="s">
        <v>1116</v>
      </c>
      <c r="C28" s="375">
        <v>34564</v>
      </c>
      <c r="D28" s="375">
        <v>127721</v>
      </c>
      <c r="E28" s="375">
        <f t="shared" si="0"/>
        <v>162285</v>
      </c>
    </row>
    <row r="29" spans="1:5" ht="15" customHeight="1">
      <c r="A29" s="374">
        <v>26</v>
      </c>
      <c r="B29" s="375" t="s">
        <v>1117</v>
      </c>
      <c r="C29" s="375">
        <v>26730</v>
      </c>
      <c r="D29" s="375">
        <v>110167</v>
      </c>
      <c r="E29" s="375">
        <f t="shared" si="0"/>
        <v>136897</v>
      </c>
    </row>
    <row r="30" spans="1:5" ht="15" customHeight="1">
      <c r="A30" s="374">
        <v>27</v>
      </c>
      <c r="B30" s="375" t="s">
        <v>1118</v>
      </c>
      <c r="C30" s="375">
        <v>46536</v>
      </c>
      <c r="D30" s="375">
        <v>120750</v>
      </c>
      <c r="E30" s="375">
        <f t="shared" si="0"/>
        <v>167286</v>
      </c>
    </row>
    <row r="31" spans="1:5" ht="15" customHeight="1">
      <c r="A31" s="374">
        <v>28</v>
      </c>
      <c r="B31" s="375" t="s">
        <v>1119</v>
      </c>
      <c r="C31" s="375">
        <v>37734</v>
      </c>
      <c r="D31" s="375">
        <v>124574</v>
      </c>
      <c r="E31" s="375">
        <f t="shared" si="0"/>
        <v>162308</v>
      </c>
    </row>
    <row r="32" spans="1:5" ht="15" customHeight="1">
      <c r="A32" s="374">
        <v>29</v>
      </c>
      <c r="B32" s="375" t="s">
        <v>1120</v>
      </c>
      <c r="C32" s="375">
        <v>13507</v>
      </c>
      <c r="D32" s="375">
        <v>115882</v>
      </c>
      <c r="E32" s="375">
        <f t="shared" si="0"/>
        <v>129389</v>
      </c>
    </row>
    <row r="33" spans="1:5" ht="15" customHeight="1">
      <c r="A33" s="374">
        <v>30</v>
      </c>
      <c r="B33" s="375" t="s">
        <v>1121</v>
      </c>
      <c r="C33" s="375">
        <v>54400</v>
      </c>
      <c r="D33" s="375">
        <v>208874</v>
      </c>
      <c r="E33" s="375">
        <f t="shared" si="0"/>
        <v>263274</v>
      </c>
    </row>
    <row r="34" spans="1:5" ht="15" customHeight="1">
      <c r="A34" s="374">
        <v>31</v>
      </c>
      <c r="B34" s="375" t="s">
        <v>1122</v>
      </c>
      <c r="C34" s="375">
        <v>27675</v>
      </c>
      <c r="D34" s="375">
        <v>91793</v>
      </c>
      <c r="E34" s="375">
        <f t="shared" si="0"/>
        <v>119468</v>
      </c>
    </row>
    <row r="35" spans="1:5" ht="15" customHeight="1">
      <c r="A35" s="374">
        <v>32</v>
      </c>
      <c r="B35" s="375" t="s">
        <v>1123</v>
      </c>
      <c r="C35" s="375">
        <v>7740</v>
      </c>
      <c r="D35" s="375">
        <v>85423</v>
      </c>
      <c r="E35" s="375">
        <f t="shared" si="0"/>
        <v>93163</v>
      </c>
    </row>
    <row r="36" spans="1:5" ht="15" customHeight="1">
      <c r="A36" s="374">
        <v>33</v>
      </c>
      <c r="B36" s="375" t="s">
        <v>1124</v>
      </c>
      <c r="C36" s="375">
        <v>28638</v>
      </c>
      <c r="D36" s="375">
        <v>115402</v>
      </c>
      <c r="E36" s="375">
        <f t="shared" si="0"/>
        <v>144040</v>
      </c>
    </row>
    <row r="37" spans="1:5" ht="15" customHeight="1">
      <c r="A37" s="374">
        <v>34</v>
      </c>
      <c r="B37" s="375" t="s">
        <v>1125</v>
      </c>
      <c r="C37" s="375">
        <v>21072</v>
      </c>
      <c r="D37" s="375">
        <v>127083</v>
      </c>
      <c r="E37" s="375">
        <f t="shared" si="0"/>
        <v>148155</v>
      </c>
    </row>
    <row r="38" spans="1:5" ht="15" customHeight="1">
      <c r="A38" s="374">
        <v>35</v>
      </c>
      <c r="B38" s="375" t="s">
        <v>1126</v>
      </c>
      <c r="C38" s="375">
        <v>45589</v>
      </c>
      <c r="D38" s="375">
        <v>127867</v>
      </c>
      <c r="E38" s="375">
        <f t="shared" si="0"/>
        <v>173456</v>
      </c>
    </row>
    <row r="39" spans="1:5" ht="15" customHeight="1">
      <c r="A39" s="374">
        <v>36</v>
      </c>
      <c r="B39" s="375" t="s">
        <v>1127</v>
      </c>
      <c r="C39" s="375">
        <v>36189</v>
      </c>
      <c r="D39" s="375">
        <v>174765</v>
      </c>
      <c r="E39" s="375">
        <f t="shared" si="0"/>
        <v>210954</v>
      </c>
    </row>
    <row r="40" spans="1:5" ht="15" customHeight="1">
      <c r="A40" s="374">
        <v>37</v>
      </c>
      <c r="B40" s="375" t="s">
        <v>1128</v>
      </c>
      <c r="C40" s="375">
        <v>40562</v>
      </c>
      <c r="D40" s="375">
        <v>218799</v>
      </c>
      <c r="E40" s="375">
        <f t="shared" si="0"/>
        <v>259361</v>
      </c>
    </row>
    <row r="41" spans="1:5" ht="15" customHeight="1">
      <c r="A41" s="374">
        <v>38</v>
      </c>
      <c r="B41" s="375" t="s">
        <v>1129</v>
      </c>
      <c r="C41" s="375">
        <v>38377</v>
      </c>
      <c r="D41" s="375">
        <v>199097</v>
      </c>
      <c r="E41" s="375">
        <f t="shared" si="0"/>
        <v>237474</v>
      </c>
    </row>
    <row r="42" spans="1:5" ht="15" customHeight="1">
      <c r="A42" s="374">
        <v>39</v>
      </c>
      <c r="B42" s="375" t="s">
        <v>1130</v>
      </c>
      <c r="C42" s="375">
        <v>26096</v>
      </c>
      <c r="D42" s="375">
        <v>159326</v>
      </c>
      <c r="E42" s="375">
        <f t="shared" si="0"/>
        <v>185422</v>
      </c>
    </row>
    <row r="43" spans="1:5" ht="15" customHeight="1">
      <c r="A43" s="374">
        <v>40</v>
      </c>
      <c r="B43" s="375" t="s">
        <v>1131</v>
      </c>
      <c r="C43" s="375">
        <v>45191</v>
      </c>
      <c r="D43" s="375">
        <v>137313</v>
      </c>
      <c r="E43" s="375">
        <f t="shared" si="0"/>
        <v>182504</v>
      </c>
    </row>
    <row r="44" spans="1:5" ht="15" customHeight="1">
      <c r="A44" s="374">
        <v>41</v>
      </c>
      <c r="B44" s="375" t="s">
        <v>1132</v>
      </c>
      <c r="C44" s="375">
        <v>34201</v>
      </c>
      <c r="D44" s="375">
        <v>110793</v>
      </c>
      <c r="E44" s="375">
        <f t="shared" si="0"/>
        <v>144994</v>
      </c>
    </row>
    <row r="45" spans="1:5" ht="15" customHeight="1">
      <c r="A45" s="374">
        <v>42</v>
      </c>
      <c r="B45" s="375" t="s">
        <v>1133</v>
      </c>
      <c r="C45" s="375">
        <v>21855</v>
      </c>
      <c r="D45" s="375">
        <v>122209</v>
      </c>
      <c r="E45" s="375">
        <f t="shared" si="0"/>
        <v>144064</v>
      </c>
    </row>
    <row r="46" spans="1:5" ht="15" customHeight="1">
      <c r="A46" s="374">
        <v>43</v>
      </c>
      <c r="B46" s="375" t="s">
        <v>1134</v>
      </c>
      <c r="C46" s="375">
        <v>5059</v>
      </c>
      <c r="D46" s="375">
        <v>38437</v>
      </c>
      <c r="E46" s="375">
        <f t="shared" si="0"/>
        <v>43496</v>
      </c>
    </row>
    <row r="47" spans="1:5" ht="15" customHeight="1">
      <c r="A47" s="374">
        <v>44</v>
      </c>
      <c r="B47" s="375" t="s">
        <v>1135</v>
      </c>
      <c r="C47" s="375">
        <v>10878</v>
      </c>
      <c r="D47" s="375">
        <v>85854</v>
      </c>
      <c r="E47" s="375">
        <f t="shared" si="0"/>
        <v>96732</v>
      </c>
    </row>
    <row r="48" spans="1:5" ht="15" customHeight="1">
      <c r="A48" s="374">
        <v>45</v>
      </c>
      <c r="B48" s="375" t="s">
        <v>1136</v>
      </c>
      <c r="C48" s="375">
        <v>25012</v>
      </c>
      <c r="D48" s="375">
        <v>168394</v>
      </c>
      <c r="E48" s="375">
        <f t="shared" si="0"/>
        <v>193406</v>
      </c>
    </row>
    <row r="49" spans="1:5" ht="15" customHeight="1">
      <c r="A49" s="374">
        <v>46</v>
      </c>
      <c r="B49" s="375" t="s">
        <v>1137</v>
      </c>
      <c r="C49" s="375">
        <v>11865</v>
      </c>
      <c r="D49" s="375">
        <v>74519</v>
      </c>
      <c r="E49" s="375">
        <f t="shared" si="0"/>
        <v>86384</v>
      </c>
    </row>
    <row r="50" spans="1:5" ht="15" customHeight="1">
      <c r="A50" s="374">
        <v>47</v>
      </c>
      <c r="B50" s="375" t="s">
        <v>1138</v>
      </c>
      <c r="C50" s="375">
        <v>6981</v>
      </c>
      <c r="D50" s="375">
        <v>111911</v>
      </c>
      <c r="E50" s="375">
        <f t="shared" si="0"/>
        <v>118892</v>
      </c>
    </row>
    <row r="51" spans="1:5" ht="15" customHeight="1">
      <c r="A51" s="374">
        <v>48</v>
      </c>
      <c r="B51" s="375" t="s">
        <v>1139</v>
      </c>
      <c r="C51" s="375">
        <v>53418</v>
      </c>
      <c r="D51" s="375">
        <v>175136</v>
      </c>
      <c r="E51" s="375">
        <f t="shared" si="0"/>
        <v>228554</v>
      </c>
    </row>
    <row r="52" spans="1:5" ht="15" customHeight="1">
      <c r="A52" s="374">
        <v>49</v>
      </c>
      <c r="B52" s="375" t="s">
        <v>1140</v>
      </c>
      <c r="C52" s="375">
        <v>20597</v>
      </c>
      <c r="D52" s="375">
        <v>59003</v>
      </c>
      <c r="E52" s="375">
        <f t="shared" si="0"/>
        <v>79600</v>
      </c>
    </row>
    <row r="53" spans="1:5" ht="15" customHeight="1">
      <c r="A53" s="374">
        <v>50</v>
      </c>
      <c r="B53" s="375" t="s">
        <v>1141</v>
      </c>
      <c r="C53" s="375">
        <v>18886</v>
      </c>
      <c r="D53" s="375">
        <v>168291</v>
      </c>
      <c r="E53" s="375">
        <f t="shared" si="0"/>
        <v>187177</v>
      </c>
    </row>
    <row r="54" spans="1:5" ht="15" customHeight="1">
      <c r="A54" s="374">
        <v>51</v>
      </c>
      <c r="B54" s="375" t="s">
        <v>1142</v>
      </c>
      <c r="C54" s="375">
        <v>55969</v>
      </c>
      <c r="D54" s="375">
        <v>211582</v>
      </c>
      <c r="E54" s="375">
        <f t="shared" si="0"/>
        <v>267551</v>
      </c>
    </row>
    <row r="55" spans="1:5" s="369" customFormat="1" ht="15" customHeight="1">
      <c r="A55" s="372"/>
      <c r="B55" s="373" t="s">
        <v>232</v>
      </c>
      <c r="C55" s="373">
        <f>SUM(C4:C54)</f>
        <v>1841072</v>
      </c>
      <c r="D55" s="373">
        <f t="shared" ref="D55:E55" si="1">SUM(D4:D54)</f>
        <v>7474296</v>
      </c>
      <c r="E55" s="373">
        <f t="shared" si="1"/>
        <v>9315368</v>
      </c>
    </row>
    <row r="56" spans="1:5" ht="15" customHeight="1">
      <c r="C56" s="371" t="s">
        <v>1242</v>
      </c>
    </row>
  </sheetData>
  <mergeCells count="2">
    <mergeCell ref="A1:E1"/>
    <mergeCell ref="D2:E2"/>
  </mergeCells>
  <pageMargins left="1.95" right="0.7" top="0.5" bottom="0.5" header="0.3" footer="0.3"/>
  <pageSetup scale="83" orientation="portrait" verticalDpi="0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0"/>
  <sheetViews>
    <sheetView tabSelected="1" view="pageBreakPreview" zoomScale="60" zoomScaleNormal="100" workbookViewId="0">
      <pane xSplit="1" ySplit="3" topLeftCell="B32" activePane="bottomRight" state="frozen"/>
      <selection pane="topRight" activeCell="B1" sqref="B1"/>
      <selection pane="bottomLeft" activeCell="A4" sqref="A4"/>
      <selection pane="bottomRight" activeCell="V50" sqref="V50"/>
    </sheetView>
  </sheetViews>
  <sheetFormatPr baseColWidth="10" defaultColWidth="9.19921875" defaultRowHeight="13"/>
  <cols>
    <col min="1" max="1" width="28.796875" style="386" bestFit="1" customWidth="1"/>
    <col min="2" max="2" width="9.19921875" style="386"/>
    <col min="3" max="3" width="11" style="386" customWidth="1"/>
    <col min="4" max="5" width="9.19921875" style="386"/>
    <col min="6" max="6" width="11.19921875" style="386" customWidth="1"/>
    <col min="7" max="16384" width="9.19921875" style="386"/>
  </cols>
  <sheetData>
    <row r="1" spans="1:7" ht="16">
      <c r="A1" s="584" t="s">
        <v>1213</v>
      </c>
      <c r="B1" s="584"/>
      <c r="C1" s="584"/>
      <c r="D1" s="584"/>
      <c r="E1" s="584"/>
      <c r="F1" s="584"/>
      <c r="G1" s="584"/>
    </row>
    <row r="2" spans="1:7">
      <c r="F2" s="585" t="s">
        <v>1214</v>
      </c>
      <c r="G2" s="585"/>
    </row>
    <row r="3" spans="1:7" ht="96">
      <c r="A3" s="385" t="s">
        <v>679</v>
      </c>
      <c r="B3" s="385" t="s">
        <v>1207</v>
      </c>
      <c r="C3" s="385" t="s">
        <v>680</v>
      </c>
      <c r="D3" s="385" t="s">
        <v>681</v>
      </c>
      <c r="E3" s="385" t="s">
        <v>682</v>
      </c>
      <c r="F3" s="385" t="s">
        <v>683</v>
      </c>
      <c r="G3" s="385" t="s">
        <v>684</v>
      </c>
    </row>
    <row r="4" spans="1:7" ht="16">
      <c r="A4" s="387" t="s">
        <v>685</v>
      </c>
      <c r="B4" s="387" t="s">
        <v>1208</v>
      </c>
      <c r="C4" s="387">
        <v>7.22</v>
      </c>
      <c r="D4" s="387">
        <v>7.22</v>
      </c>
      <c r="E4" s="387">
        <v>100</v>
      </c>
      <c r="F4" s="387">
        <v>7.22</v>
      </c>
      <c r="G4" s="387">
        <v>100</v>
      </c>
    </row>
    <row r="5" spans="1:7" ht="16">
      <c r="A5" s="387" t="s">
        <v>52</v>
      </c>
      <c r="B5" s="387" t="s">
        <v>1209</v>
      </c>
      <c r="C5" s="387">
        <v>17.75</v>
      </c>
      <c r="D5" s="387">
        <v>16.09</v>
      </c>
      <c r="E5" s="387">
        <v>90.6</v>
      </c>
      <c r="F5" s="387">
        <v>11.11</v>
      </c>
      <c r="G5" s="387">
        <v>62.6</v>
      </c>
    </row>
    <row r="6" spans="1:7" ht="16">
      <c r="A6" s="387" t="s">
        <v>53</v>
      </c>
      <c r="B6" s="387" t="s">
        <v>1209</v>
      </c>
      <c r="C6" s="387">
        <v>1.51</v>
      </c>
      <c r="D6" s="387">
        <v>1.06</v>
      </c>
      <c r="E6" s="387">
        <v>70.400000000000006</v>
      </c>
      <c r="F6" s="387">
        <v>1</v>
      </c>
      <c r="G6" s="387">
        <v>66.2</v>
      </c>
    </row>
    <row r="7" spans="1:7" ht="16">
      <c r="A7" s="387" t="s">
        <v>529</v>
      </c>
      <c r="B7" s="387" t="s">
        <v>1208</v>
      </c>
      <c r="C7" s="387">
        <v>6.72</v>
      </c>
      <c r="D7" s="387">
        <v>4.71</v>
      </c>
      <c r="E7" s="387">
        <v>70.099999999999994</v>
      </c>
      <c r="F7" s="387">
        <v>4.46</v>
      </c>
      <c r="G7" s="387">
        <v>66.400000000000006</v>
      </c>
    </row>
    <row r="8" spans="1:7" ht="16">
      <c r="A8" s="387" t="s">
        <v>192</v>
      </c>
      <c r="B8" s="387" t="s">
        <v>1208</v>
      </c>
      <c r="C8" s="387">
        <v>4.8099999999999996</v>
      </c>
      <c r="D8" s="387">
        <v>3.12</v>
      </c>
      <c r="E8" s="387">
        <v>64.900000000000006</v>
      </c>
      <c r="F8" s="387">
        <v>1.89</v>
      </c>
      <c r="G8" s="387">
        <v>39.299999999999997</v>
      </c>
    </row>
    <row r="9" spans="1:7" ht="16">
      <c r="A9" s="387" t="s">
        <v>54</v>
      </c>
      <c r="B9" s="387" t="s">
        <v>1209</v>
      </c>
      <c r="C9" s="387">
        <v>22.01</v>
      </c>
      <c r="D9" s="387">
        <v>18.010000000000002</v>
      </c>
      <c r="E9" s="387">
        <v>81.900000000000006</v>
      </c>
      <c r="F9" s="387">
        <v>13.57</v>
      </c>
      <c r="G9" s="387">
        <v>61.7</v>
      </c>
    </row>
    <row r="10" spans="1:7" ht="16">
      <c r="A10" s="387" t="s">
        <v>55</v>
      </c>
      <c r="B10" s="387" t="s">
        <v>1209</v>
      </c>
      <c r="C10" s="387">
        <v>69.349999999999994</v>
      </c>
      <c r="D10" s="387">
        <v>58.56</v>
      </c>
      <c r="E10" s="387">
        <v>84.4</v>
      </c>
      <c r="F10" s="387">
        <v>34.979999999999997</v>
      </c>
      <c r="G10" s="387">
        <v>50.4</v>
      </c>
    </row>
    <row r="11" spans="1:7" ht="16">
      <c r="A11" s="387" t="s">
        <v>55</v>
      </c>
      <c r="B11" s="387" t="s">
        <v>1210</v>
      </c>
      <c r="C11" s="387">
        <v>21.88</v>
      </c>
      <c r="D11" s="387">
        <v>18.28</v>
      </c>
      <c r="E11" s="387">
        <v>83.5</v>
      </c>
      <c r="F11" s="387">
        <v>9.66</v>
      </c>
      <c r="G11" s="387">
        <v>44.1</v>
      </c>
    </row>
    <row r="12" spans="1:7" ht="16">
      <c r="A12" s="387" t="s">
        <v>56</v>
      </c>
      <c r="B12" s="387" t="s">
        <v>1209</v>
      </c>
      <c r="C12" s="387">
        <v>14.4</v>
      </c>
      <c r="D12" s="387">
        <v>11.4</v>
      </c>
      <c r="E12" s="387">
        <v>79.2</v>
      </c>
      <c r="F12" s="387">
        <v>6.21</v>
      </c>
      <c r="G12" s="387">
        <v>43.1</v>
      </c>
    </row>
    <row r="13" spans="1:7" ht="16">
      <c r="A13" s="387" t="s">
        <v>57</v>
      </c>
      <c r="B13" s="387" t="s">
        <v>1209</v>
      </c>
      <c r="C13" s="387">
        <v>9.19</v>
      </c>
      <c r="D13" s="387">
        <v>7.83</v>
      </c>
      <c r="E13" s="387">
        <v>85.2</v>
      </c>
      <c r="F13" s="387">
        <v>4.9400000000000004</v>
      </c>
      <c r="G13" s="387">
        <v>53.7</v>
      </c>
    </row>
    <row r="14" spans="1:7" ht="16">
      <c r="A14" s="387" t="s">
        <v>1211</v>
      </c>
      <c r="B14" s="387" t="s">
        <v>1208</v>
      </c>
      <c r="C14" s="387">
        <v>0.02</v>
      </c>
      <c r="D14" s="387">
        <v>0.02</v>
      </c>
      <c r="E14" s="387">
        <v>85.1</v>
      </c>
      <c r="F14" s="387">
        <v>0.01</v>
      </c>
      <c r="G14" s="387">
        <v>57.2</v>
      </c>
    </row>
    <row r="15" spans="1:7" ht="16">
      <c r="A15" s="387" t="s">
        <v>58</v>
      </c>
      <c r="B15" s="387" t="s">
        <v>1209</v>
      </c>
      <c r="C15" s="387">
        <v>41.76</v>
      </c>
      <c r="D15" s="387">
        <v>39.18</v>
      </c>
      <c r="E15" s="387">
        <v>93.8</v>
      </c>
      <c r="F15" s="387">
        <v>27.78</v>
      </c>
      <c r="G15" s="387">
        <v>66.5</v>
      </c>
    </row>
    <row r="16" spans="1:7" ht="16">
      <c r="A16" s="387" t="s">
        <v>58</v>
      </c>
      <c r="B16" s="387" t="s">
        <v>1210</v>
      </c>
      <c r="C16" s="387">
        <v>23.07</v>
      </c>
      <c r="D16" s="387">
        <v>18.91</v>
      </c>
      <c r="E16" s="387">
        <v>82</v>
      </c>
      <c r="F16" s="387">
        <v>11.93</v>
      </c>
      <c r="G16" s="387">
        <v>51.7</v>
      </c>
    </row>
    <row r="17" spans="1:7" ht="16">
      <c r="A17" s="387" t="s">
        <v>530</v>
      </c>
      <c r="B17" s="387" t="s">
        <v>1208</v>
      </c>
      <c r="C17" s="387">
        <v>0.04</v>
      </c>
      <c r="D17" s="387">
        <v>0.03</v>
      </c>
      <c r="E17" s="387">
        <v>74.7</v>
      </c>
      <c r="F17" s="387">
        <v>0.01</v>
      </c>
      <c r="G17" s="387">
        <v>19.7</v>
      </c>
    </row>
    <row r="18" spans="1:7" ht="16">
      <c r="A18" s="387" t="s">
        <v>45</v>
      </c>
      <c r="B18" s="387" t="s">
        <v>1209</v>
      </c>
      <c r="C18" s="387">
        <v>4.12</v>
      </c>
      <c r="D18" s="387">
        <v>2.99</v>
      </c>
      <c r="E18" s="387">
        <v>72.5</v>
      </c>
      <c r="F18" s="387">
        <v>2.1</v>
      </c>
      <c r="G18" s="387">
        <v>51</v>
      </c>
    </row>
    <row r="19" spans="1:7" ht="16">
      <c r="A19" s="387" t="s">
        <v>686</v>
      </c>
      <c r="B19" s="387" t="s">
        <v>1208</v>
      </c>
      <c r="C19" s="387">
        <v>0.38</v>
      </c>
      <c r="D19" s="387">
        <v>0.24</v>
      </c>
      <c r="E19" s="387">
        <v>63</v>
      </c>
      <c r="F19" s="387">
        <v>0.19</v>
      </c>
      <c r="G19" s="387">
        <v>50.6</v>
      </c>
    </row>
    <row r="20" spans="1:7" ht="16">
      <c r="A20" s="387" t="s">
        <v>46</v>
      </c>
      <c r="B20" s="387" t="s">
        <v>1209</v>
      </c>
      <c r="C20" s="387">
        <v>3.61</v>
      </c>
      <c r="D20" s="387">
        <v>3.32</v>
      </c>
      <c r="E20" s="387">
        <v>91.9</v>
      </c>
      <c r="F20" s="387">
        <v>2.14</v>
      </c>
      <c r="G20" s="387">
        <v>59.1</v>
      </c>
    </row>
    <row r="21" spans="1:7" ht="16">
      <c r="A21" s="387" t="s">
        <v>687</v>
      </c>
      <c r="B21" s="387" t="s">
        <v>1208</v>
      </c>
      <c r="C21" s="387">
        <v>0.01</v>
      </c>
      <c r="D21" s="387">
        <v>0.01</v>
      </c>
      <c r="E21" s="387">
        <v>63.3</v>
      </c>
      <c r="F21" s="387">
        <v>0.01</v>
      </c>
      <c r="G21" s="387">
        <v>56.1</v>
      </c>
    </row>
    <row r="22" spans="1:7" ht="16">
      <c r="A22" s="387" t="s">
        <v>531</v>
      </c>
      <c r="B22" s="387" t="s">
        <v>1208</v>
      </c>
      <c r="C22" s="387">
        <v>0.31</v>
      </c>
      <c r="D22" s="387">
        <v>0.26</v>
      </c>
      <c r="E22" s="387">
        <v>83.1</v>
      </c>
      <c r="F22" s="387">
        <v>0.2</v>
      </c>
      <c r="G22" s="387">
        <v>65</v>
      </c>
    </row>
    <row r="23" spans="1:7" ht="16">
      <c r="A23" s="387" t="s">
        <v>532</v>
      </c>
      <c r="B23" s="387" t="s">
        <v>1208</v>
      </c>
      <c r="C23" s="387">
        <v>6.7</v>
      </c>
      <c r="D23" s="387">
        <v>4.87</v>
      </c>
      <c r="E23" s="387">
        <v>72.7</v>
      </c>
      <c r="F23" s="387">
        <v>4.75</v>
      </c>
      <c r="G23" s="387">
        <v>71</v>
      </c>
    </row>
    <row r="24" spans="1:7" ht="16">
      <c r="A24" s="387" t="s">
        <v>533</v>
      </c>
      <c r="B24" s="387" t="s">
        <v>1208</v>
      </c>
      <c r="C24" s="387">
        <v>8.1999999999999993</v>
      </c>
      <c r="D24" s="387">
        <v>6.32</v>
      </c>
      <c r="E24" s="387">
        <v>77.099999999999994</v>
      </c>
      <c r="F24" s="387">
        <v>6.18</v>
      </c>
      <c r="G24" s="387">
        <v>75.400000000000006</v>
      </c>
    </row>
    <row r="25" spans="1:7" ht="16">
      <c r="A25" s="387" t="s">
        <v>328</v>
      </c>
      <c r="B25" s="387" t="s">
        <v>1209</v>
      </c>
      <c r="C25" s="387">
        <v>4.7300000000000004</v>
      </c>
      <c r="D25" s="387">
        <v>3.48</v>
      </c>
      <c r="E25" s="387">
        <v>73.7</v>
      </c>
      <c r="F25" s="387">
        <v>2.57</v>
      </c>
      <c r="G25" s="387">
        <v>54.5</v>
      </c>
    </row>
    <row r="26" spans="1:7" ht="16">
      <c r="A26" s="387" t="s">
        <v>688</v>
      </c>
      <c r="B26" s="387" t="s">
        <v>1208</v>
      </c>
      <c r="C26" s="387">
        <v>2.74</v>
      </c>
      <c r="D26" s="387">
        <v>2.57</v>
      </c>
      <c r="E26" s="387">
        <v>93.9</v>
      </c>
      <c r="F26" s="387">
        <v>2.5099999999999998</v>
      </c>
      <c r="G26" s="387">
        <v>91.9</v>
      </c>
    </row>
    <row r="27" spans="1:7" ht="16">
      <c r="A27" s="387" t="s">
        <v>59</v>
      </c>
      <c r="B27" s="387" t="s">
        <v>1209</v>
      </c>
      <c r="C27" s="387">
        <v>1.82</v>
      </c>
      <c r="D27" s="387">
        <v>1.45</v>
      </c>
      <c r="E27" s="387">
        <v>79.900000000000006</v>
      </c>
      <c r="F27" s="387">
        <v>0.75</v>
      </c>
      <c r="G27" s="387">
        <v>41.3</v>
      </c>
    </row>
    <row r="28" spans="1:7" ht="16">
      <c r="A28" s="387" t="s">
        <v>60</v>
      </c>
      <c r="B28" s="387" t="s">
        <v>1209</v>
      </c>
      <c r="C28" s="387">
        <v>1.96</v>
      </c>
      <c r="D28" s="387">
        <v>1.53</v>
      </c>
      <c r="E28" s="387">
        <v>77.900000000000006</v>
      </c>
      <c r="F28" s="387">
        <v>0.9</v>
      </c>
      <c r="G28" s="387">
        <v>45.9</v>
      </c>
    </row>
    <row r="29" spans="1:7" ht="16">
      <c r="A29" s="387" t="s">
        <v>534</v>
      </c>
      <c r="B29" s="387" t="s">
        <v>1208</v>
      </c>
      <c r="C29" s="387">
        <v>1.1599999999999999</v>
      </c>
      <c r="D29" s="387">
        <v>0.98</v>
      </c>
      <c r="E29" s="387">
        <v>84.8</v>
      </c>
      <c r="F29" s="387">
        <v>0.98</v>
      </c>
      <c r="G29" s="387">
        <v>84.8</v>
      </c>
    </row>
    <row r="30" spans="1:7" ht="16">
      <c r="A30" s="387" t="s">
        <v>535</v>
      </c>
      <c r="B30" s="387" t="s">
        <v>1208</v>
      </c>
      <c r="C30" s="387">
        <v>0.03</v>
      </c>
      <c r="D30" s="387">
        <v>0.01</v>
      </c>
      <c r="E30" s="387">
        <v>53.6</v>
      </c>
      <c r="F30" s="387">
        <v>0</v>
      </c>
      <c r="G30" s="387">
        <v>3.7</v>
      </c>
    </row>
    <row r="31" spans="1:7" ht="16">
      <c r="A31" s="387" t="s">
        <v>85</v>
      </c>
      <c r="B31" s="387" t="s">
        <v>1208</v>
      </c>
      <c r="C31" s="387">
        <v>0.37</v>
      </c>
      <c r="D31" s="387">
        <v>0.27</v>
      </c>
      <c r="E31" s="387">
        <v>74.400000000000006</v>
      </c>
      <c r="F31" s="387">
        <v>0.24</v>
      </c>
      <c r="G31" s="387">
        <v>65.5</v>
      </c>
    </row>
    <row r="32" spans="1:7" ht="16">
      <c r="A32" s="387" t="s">
        <v>90</v>
      </c>
      <c r="B32" s="387" t="s">
        <v>1208</v>
      </c>
      <c r="C32" s="387">
        <v>0.12</v>
      </c>
      <c r="D32" s="387">
        <v>0.08</v>
      </c>
      <c r="E32" s="387">
        <v>69.3</v>
      </c>
      <c r="F32" s="387">
        <v>0.05</v>
      </c>
      <c r="G32" s="387">
        <v>39.4</v>
      </c>
    </row>
    <row r="33" spans="1:7" ht="16">
      <c r="A33" s="387" t="s">
        <v>536</v>
      </c>
      <c r="B33" s="387" t="s">
        <v>1208</v>
      </c>
      <c r="C33" s="387">
        <v>1.31</v>
      </c>
      <c r="D33" s="387">
        <v>1.1499999999999999</v>
      </c>
      <c r="E33" s="387">
        <v>87.8</v>
      </c>
      <c r="F33" s="387">
        <v>0.89</v>
      </c>
      <c r="G33" s="387">
        <v>68.2</v>
      </c>
    </row>
    <row r="34" spans="1:7" ht="16">
      <c r="A34" s="387" t="s">
        <v>537</v>
      </c>
      <c r="B34" s="387" t="s">
        <v>1208</v>
      </c>
      <c r="C34" s="387">
        <v>0.05</v>
      </c>
      <c r="D34" s="387">
        <v>0.03</v>
      </c>
      <c r="E34" s="387">
        <v>58.9</v>
      </c>
      <c r="F34" s="387">
        <v>0.03</v>
      </c>
      <c r="G34" s="387">
        <v>52.6</v>
      </c>
    </row>
    <row r="35" spans="1:7" ht="16">
      <c r="A35" s="387" t="s">
        <v>79</v>
      </c>
      <c r="B35" s="387" t="s">
        <v>1209</v>
      </c>
      <c r="C35" s="387">
        <v>4.32</v>
      </c>
      <c r="D35" s="387">
        <v>3.01</v>
      </c>
      <c r="E35" s="387">
        <v>69.7</v>
      </c>
      <c r="F35" s="387">
        <v>2.69</v>
      </c>
      <c r="G35" s="387">
        <v>62.2</v>
      </c>
    </row>
    <row r="36" spans="1:7" ht="16">
      <c r="A36" s="387" t="s">
        <v>80</v>
      </c>
      <c r="B36" s="387" t="s">
        <v>1209</v>
      </c>
      <c r="C36" s="387">
        <v>1.27</v>
      </c>
      <c r="D36" s="387">
        <v>1.17</v>
      </c>
      <c r="E36" s="387">
        <v>91.8</v>
      </c>
      <c r="F36" s="387">
        <v>0.73</v>
      </c>
      <c r="G36" s="387">
        <v>57.2</v>
      </c>
    </row>
    <row r="37" spans="1:7" ht="16">
      <c r="A37" s="387" t="s">
        <v>61</v>
      </c>
      <c r="B37" s="387" t="s">
        <v>1209</v>
      </c>
      <c r="C37" s="387">
        <v>28.05</v>
      </c>
      <c r="D37" s="387">
        <v>25.97</v>
      </c>
      <c r="E37" s="387">
        <v>92.6</v>
      </c>
      <c r="F37" s="387">
        <v>19.21</v>
      </c>
      <c r="G37" s="387">
        <v>68.5</v>
      </c>
    </row>
    <row r="38" spans="1:7" ht="16">
      <c r="A38" s="387" t="s">
        <v>538</v>
      </c>
      <c r="B38" s="387" t="s">
        <v>1208</v>
      </c>
      <c r="C38" s="387">
        <v>1.35</v>
      </c>
      <c r="D38" s="387">
        <v>1.19</v>
      </c>
      <c r="E38" s="387">
        <v>88.3</v>
      </c>
      <c r="F38" s="387">
        <v>0.7</v>
      </c>
      <c r="G38" s="387">
        <v>52.3</v>
      </c>
    </row>
    <row r="39" spans="1:7" ht="16">
      <c r="A39" s="387" t="s">
        <v>539</v>
      </c>
      <c r="B39" s="387" t="s">
        <v>1208</v>
      </c>
      <c r="C39" s="387">
        <v>7.0000000000000007E-2</v>
      </c>
      <c r="D39" s="387">
        <v>0.05</v>
      </c>
      <c r="E39" s="387">
        <v>70.8</v>
      </c>
      <c r="F39" s="387">
        <v>0.03</v>
      </c>
      <c r="G39" s="387">
        <v>44.7</v>
      </c>
    </row>
    <row r="40" spans="1:7" ht="16">
      <c r="A40" s="387" t="s">
        <v>67</v>
      </c>
      <c r="B40" s="387" t="s">
        <v>1209</v>
      </c>
      <c r="C40" s="387">
        <v>215.29</v>
      </c>
      <c r="D40" s="387">
        <v>179.21</v>
      </c>
      <c r="E40" s="387">
        <v>83.2</v>
      </c>
      <c r="F40" s="387">
        <v>88.38</v>
      </c>
      <c r="G40" s="387">
        <v>41.1</v>
      </c>
    </row>
    <row r="41" spans="1:7" ht="16">
      <c r="A41" s="387" t="s">
        <v>67</v>
      </c>
      <c r="B41" s="387" t="s">
        <v>1210</v>
      </c>
      <c r="C41" s="387">
        <v>23.28</v>
      </c>
      <c r="D41" s="387">
        <v>18.66</v>
      </c>
      <c r="E41" s="387">
        <v>80.2</v>
      </c>
      <c r="F41" s="387">
        <v>2.66</v>
      </c>
      <c r="G41" s="387">
        <v>11.4</v>
      </c>
    </row>
    <row r="42" spans="1:7" ht="16">
      <c r="A42" s="387" t="s">
        <v>62</v>
      </c>
      <c r="B42" s="387" t="s">
        <v>1209</v>
      </c>
      <c r="C42" s="387">
        <v>4.0199999999999996</v>
      </c>
      <c r="D42" s="387">
        <v>3.49</v>
      </c>
      <c r="E42" s="387">
        <v>86.8</v>
      </c>
      <c r="F42" s="387">
        <v>2.9</v>
      </c>
      <c r="G42" s="387">
        <v>72.2</v>
      </c>
    </row>
    <row r="43" spans="1:7" ht="16">
      <c r="A43" s="387" t="s">
        <v>1212</v>
      </c>
      <c r="B43" s="387" t="s">
        <v>1208</v>
      </c>
      <c r="C43" s="387">
        <v>0.04</v>
      </c>
      <c r="D43" s="387">
        <v>0.03</v>
      </c>
      <c r="E43" s="387">
        <v>79.400000000000006</v>
      </c>
      <c r="F43" s="387">
        <v>0.03</v>
      </c>
      <c r="G43" s="387">
        <v>76.400000000000006</v>
      </c>
    </row>
    <row r="44" spans="1:7" ht="16">
      <c r="A44" s="387" t="s">
        <v>191</v>
      </c>
      <c r="B44" s="387" t="s">
        <v>1209</v>
      </c>
      <c r="C44" s="387">
        <v>11.07</v>
      </c>
      <c r="D44" s="387">
        <v>9.39</v>
      </c>
      <c r="E44" s="387">
        <v>84.8</v>
      </c>
      <c r="F44" s="387">
        <v>3.51</v>
      </c>
      <c r="G44" s="387">
        <v>31.7</v>
      </c>
    </row>
    <row r="45" spans="1:7" ht="16">
      <c r="A45" s="387" t="s">
        <v>63</v>
      </c>
      <c r="B45" s="387" t="s">
        <v>1209</v>
      </c>
      <c r="C45" s="387">
        <v>28.28</v>
      </c>
      <c r="D45" s="387">
        <v>24.02</v>
      </c>
      <c r="E45" s="387">
        <v>84.9</v>
      </c>
      <c r="F45" s="387">
        <v>10.84</v>
      </c>
      <c r="G45" s="387">
        <v>38.299999999999997</v>
      </c>
    </row>
    <row r="46" spans="1:7" ht="16">
      <c r="A46" s="387" t="s">
        <v>64</v>
      </c>
      <c r="B46" s="387" t="s">
        <v>1209</v>
      </c>
      <c r="C46" s="387">
        <v>0.56999999999999995</v>
      </c>
      <c r="D46" s="387">
        <v>0.42</v>
      </c>
      <c r="E46" s="387">
        <v>73.3</v>
      </c>
      <c r="F46" s="387">
        <v>0.33</v>
      </c>
      <c r="G46" s="387">
        <v>58</v>
      </c>
    </row>
    <row r="47" spans="1:7" ht="16">
      <c r="A47" s="387" t="s">
        <v>47</v>
      </c>
      <c r="B47" s="387" t="s">
        <v>1209</v>
      </c>
      <c r="C47" s="387">
        <v>2.4900000000000002</v>
      </c>
      <c r="D47" s="387">
        <v>1.97</v>
      </c>
      <c r="E47" s="387">
        <v>79.400000000000006</v>
      </c>
      <c r="F47" s="387">
        <v>1.63</v>
      </c>
      <c r="G47" s="387">
        <v>65.599999999999994</v>
      </c>
    </row>
    <row r="48" spans="1:7" ht="16">
      <c r="A48" s="387" t="s">
        <v>540</v>
      </c>
      <c r="B48" s="387" t="s">
        <v>1208</v>
      </c>
      <c r="C48" s="387">
        <v>0.53</v>
      </c>
      <c r="D48" s="387">
        <v>0.39</v>
      </c>
      <c r="E48" s="387">
        <v>74.3</v>
      </c>
      <c r="F48" s="387">
        <v>0.26</v>
      </c>
      <c r="G48" s="387">
        <v>49.9</v>
      </c>
    </row>
    <row r="49" spans="1:7" ht="16">
      <c r="A49" s="387"/>
      <c r="B49" s="388" t="s">
        <v>1</v>
      </c>
      <c r="C49" s="388">
        <v>597.97</v>
      </c>
      <c r="D49" s="388">
        <v>502.96</v>
      </c>
      <c r="E49" s="388">
        <v>84.1</v>
      </c>
      <c r="F49" s="388">
        <v>293.2</v>
      </c>
      <c r="G49" s="388">
        <v>49</v>
      </c>
    </row>
    <row r="50" spans="1:7">
      <c r="C50" s="391" t="s">
        <v>695</v>
      </c>
    </row>
  </sheetData>
  <mergeCells count="2">
    <mergeCell ref="A1:G1"/>
    <mergeCell ref="F2:G2"/>
  </mergeCells>
  <pageMargins left="1.45" right="0.7" top="0.75" bottom="0.75" header="0.3" footer="0.3"/>
  <pageSetup scale="76" orientation="portrait" verticalDpi="0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8"/>
  <sheetViews>
    <sheetView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C52" sqref="C52"/>
    </sheetView>
  </sheetViews>
  <sheetFormatPr baseColWidth="10" defaultColWidth="9.19921875" defaultRowHeight="13"/>
  <cols>
    <col min="1" max="1" width="35.796875" style="271" customWidth="1"/>
    <col min="2" max="2" width="10.796875" style="271" customWidth="1"/>
    <col min="3" max="16384" width="9.19921875" style="271"/>
  </cols>
  <sheetData>
    <row r="1" spans="1:6" ht="16">
      <c r="A1" s="586" t="s">
        <v>690</v>
      </c>
      <c r="B1" s="586"/>
      <c r="C1" s="586"/>
      <c r="D1" s="586"/>
      <c r="E1" s="586"/>
      <c r="F1" s="586"/>
    </row>
    <row r="2" spans="1:6" ht="14" thickBot="1">
      <c r="D2" s="271" t="s">
        <v>689</v>
      </c>
    </row>
    <row r="3" spans="1:6" ht="71" thickBot="1">
      <c r="A3" s="306" t="s">
        <v>679</v>
      </c>
      <c r="B3" s="307" t="s">
        <v>680</v>
      </c>
      <c r="C3" s="307" t="s">
        <v>681</v>
      </c>
      <c r="D3" s="307" t="s">
        <v>682</v>
      </c>
      <c r="E3" s="307" t="s">
        <v>683</v>
      </c>
      <c r="F3" s="307" t="s">
        <v>684</v>
      </c>
    </row>
    <row r="4" spans="1:6" ht="15" customHeight="1" thickBot="1">
      <c r="A4" s="308" t="s">
        <v>52</v>
      </c>
      <c r="B4" s="309">
        <v>17.739999999999998</v>
      </c>
      <c r="C4" s="309">
        <v>15.53</v>
      </c>
      <c r="D4" s="309">
        <v>87.5</v>
      </c>
      <c r="E4" s="309">
        <v>10.43</v>
      </c>
      <c r="F4" s="309">
        <v>58.8</v>
      </c>
    </row>
    <row r="5" spans="1:6" ht="15" customHeight="1" thickBot="1">
      <c r="A5" s="308" t="s">
        <v>53</v>
      </c>
      <c r="B5" s="309">
        <v>1.46</v>
      </c>
      <c r="C5" s="309">
        <v>1.01</v>
      </c>
      <c r="D5" s="309">
        <v>69.3</v>
      </c>
      <c r="E5" s="309">
        <v>0.94</v>
      </c>
      <c r="F5" s="309">
        <v>64.5</v>
      </c>
    </row>
    <row r="6" spans="1:6" ht="15" customHeight="1" thickBot="1">
      <c r="A6" s="308" t="s">
        <v>54</v>
      </c>
      <c r="B6" s="309">
        <v>20.89</v>
      </c>
      <c r="C6" s="309">
        <v>16.18</v>
      </c>
      <c r="D6" s="309">
        <v>77.400000000000006</v>
      </c>
      <c r="E6" s="309">
        <v>12.2</v>
      </c>
      <c r="F6" s="309">
        <v>58.4</v>
      </c>
    </row>
    <row r="7" spans="1:6" ht="15" customHeight="1" thickBot="1">
      <c r="A7" s="308" t="s">
        <v>55</v>
      </c>
      <c r="B7" s="309">
        <v>66.290000000000006</v>
      </c>
      <c r="C7" s="309">
        <v>54.92</v>
      </c>
      <c r="D7" s="309">
        <v>82.8</v>
      </c>
      <c r="E7" s="309">
        <v>33.21</v>
      </c>
      <c r="F7" s="309">
        <v>50.1</v>
      </c>
    </row>
    <row r="8" spans="1:6" ht="15" customHeight="1" thickBot="1">
      <c r="A8" s="308" t="s">
        <v>56</v>
      </c>
      <c r="B8" s="309">
        <v>14.13</v>
      </c>
      <c r="C8" s="309">
        <v>10.57</v>
      </c>
      <c r="D8" s="309">
        <v>74.8</v>
      </c>
      <c r="E8" s="309">
        <v>5.85</v>
      </c>
      <c r="F8" s="309">
        <v>41.4</v>
      </c>
    </row>
    <row r="9" spans="1:6" ht="15" customHeight="1" thickBot="1">
      <c r="A9" s="308" t="s">
        <v>57</v>
      </c>
      <c r="B9" s="309">
        <v>20.29</v>
      </c>
      <c r="C9" s="309">
        <v>15.96</v>
      </c>
      <c r="D9" s="309">
        <v>78.599999999999994</v>
      </c>
      <c r="E9" s="309">
        <v>10.93</v>
      </c>
      <c r="F9" s="309">
        <v>53.8</v>
      </c>
    </row>
    <row r="10" spans="1:6" ht="15" customHeight="1" thickBot="1">
      <c r="A10" s="308" t="s">
        <v>58</v>
      </c>
      <c r="B10" s="309">
        <v>40.770000000000003</v>
      </c>
      <c r="C10" s="309">
        <v>37.07</v>
      </c>
      <c r="D10" s="309">
        <v>90.9</v>
      </c>
      <c r="E10" s="309">
        <v>26.12</v>
      </c>
      <c r="F10" s="309">
        <v>64.099999999999994</v>
      </c>
    </row>
    <row r="11" spans="1:6" ht="15" customHeight="1" thickBot="1">
      <c r="A11" s="308" t="s">
        <v>45</v>
      </c>
      <c r="B11" s="309">
        <v>4.05</v>
      </c>
      <c r="C11" s="309">
        <v>2.86</v>
      </c>
      <c r="D11" s="309">
        <v>70.5</v>
      </c>
      <c r="E11" s="309">
        <v>2.06</v>
      </c>
      <c r="F11" s="309">
        <v>50.8</v>
      </c>
    </row>
    <row r="12" spans="1:6" ht="15" customHeight="1" thickBot="1">
      <c r="A12" s="308" t="s">
        <v>46</v>
      </c>
      <c r="B12" s="309">
        <v>3.59</v>
      </c>
      <c r="C12" s="309">
        <v>3.22</v>
      </c>
      <c r="D12" s="309">
        <v>89.9</v>
      </c>
      <c r="E12" s="309">
        <v>2.0699999999999998</v>
      </c>
      <c r="F12" s="309">
        <v>57.6</v>
      </c>
    </row>
    <row r="13" spans="1:6" ht="15" customHeight="1" thickBot="1">
      <c r="A13" s="308" t="s">
        <v>328</v>
      </c>
      <c r="B13" s="309">
        <v>4.67</v>
      </c>
      <c r="C13" s="309">
        <v>3.31</v>
      </c>
      <c r="D13" s="309">
        <v>70.900000000000006</v>
      </c>
      <c r="E13" s="309">
        <v>2.4300000000000002</v>
      </c>
      <c r="F13" s="309">
        <v>52</v>
      </c>
    </row>
    <row r="14" spans="1:6" ht="15" customHeight="1" thickBot="1">
      <c r="A14" s="308" t="s">
        <v>59</v>
      </c>
      <c r="B14" s="309">
        <v>1.79</v>
      </c>
      <c r="C14" s="309">
        <v>1.38</v>
      </c>
      <c r="D14" s="309">
        <v>77.099999999999994</v>
      </c>
      <c r="E14" s="309">
        <v>0.73</v>
      </c>
      <c r="F14" s="309">
        <v>41</v>
      </c>
    </row>
    <row r="15" spans="1:6" ht="15" customHeight="1" thickBot="1">
      <c r="A15" s="308" t="s">
        <v>60</v>
      </c>
      <c r="B15" s="309">
        <v>1.91</v>
      </c>
      <c r="C15" s="309">
        <v>1.47</v>
      </c>
      <c r="D15" s="309">
        <v>77</v>
      </c>
      <c r="E15" s="309">
        <v>0.8</v>
      </c>
      <c r="F15" s="309">
        <v>42</v>
      </c>
    </row>
    <row r="16" spans="1:6" ht="15" customHeight="1" thickBot="1">
      <c r="A16" s="308" t="s">
        <v>79</v>
      </c>
      <c r="B16" s="309">
        <v>4.3099999999999996</v>
      </c>
      <c r="C16" s="309">
        <v>2.92</v>
      </c>
      <c r="D16" s="309">
        <v>67.8</v>
      </c>
      <c r="E16" s="309">
        <v>2.62</v>
      </c>
      <c r="F16" s="309">
        <v>60.9</v>
      </c>
    </row>
    <row r="17" spans="1:6" ht="15" customHeight="1" thickBot="1">
      <c r="A17" s="308" t="s">
        <v>80</v>
      </c>
      <c r="B17" s="309">
        <v>0.94</v>
      </c>
      <c r="C17" s="309">
        <v>0.81</v>
      </c>
      <c r="D17" s="309">
        <v>85.8</v>
      </c>
      <c r="E17" s="309">
        <v>0.62</v>
      </c>
      <c r="F17" s="309">
        <v>66.099999999999994</v>
      </c>
    </row>
    <row r="18" spans="1:6" ht="15" customHeight="1" thickBot="1">
      <c r="A18" s="308" t="s">
        <v>61</v>
      </c>
      <c r="B18" s="309">
        <v>28.07</v>
      </c>
      <c r="C18" s="309">
        <v>25.99</v>
      </c>
      <c r="D18" s="309">
        <v>92.6</v>
      </c>
      <c r="E18" s="309">
        <v>19.03</v>
      </c>
      <c r="F18" s="309">
        <v>67.8</v>
      </c>
    </row>
    <row r="19" spans="1:6" ht="15" customHeight="1" thickBot="1">
      <c r="A19" s="308" t="s">
        <v>67</v>
      </c>
      <c r="B19" s="309">
        <v>214.91</v>
      </c>
      <c r="C19" s="309">
        <v>173.98</v>
      </c>
      <c r="D19" s="309">
        <v>81</v>
      </c>
      <c r="E19" s="309">
        <v>88.35</v>
      </c>
      <c r="F19" s="309">
        <v>41.1</v>
      </c>
    </row>
    <row r="20" spans="1:6" ht="15" customHeight="1" thickBot="1">
      <c r="A20" s="308" t="s">
        <v>62</v>
      </c>
      <c r="B20" s="309">
        <v>3.95</v>
      </c>
      <c r="C20" s="309">
        <v>3.28</v>
      </c>
      <c r="D20" s="309">
        <v>83.2</v>
      </c>
      <c r="E20" s="309">
        <v>2.34</v>
      </c>
      <c r="F20" s="309">
        <v>59.4</v>
      </c>
    </row>
    <row r="21" spans="1:6" ht="15" customHeight="1" thickBot="1">
      <c r="A21" s="308" t="s">
        <v>191</v>
      </c>
      <c r="B21" s="309">
        <v>11.26</v>
      </c>
      <c r="C21" s="309">
        <v>9.08</v>
      </c>
      <c r="D21" s="309">
        <v>80.599999999999994</v>
      </c>
      <c r="E21" s="309">
        <v>3.11</v>
      </c>
      <c r="F21" s="309">
        <v>27.6</v>
      </c>
    </row>
    <row r="22" spans="1:6" ht="15" customHeight="1" thickBot="1">
      <c r="A22" s="308" t="s">
        <v>63</v>
      </c>
      <c r="B22" s="309">
        <v>25.71</v>
      </c>
      <c r="C22" s="309">
        <v>20.68</v>
      </c>
      <c r="D22" s="309">
        <v>80.400000000000006</v>
      </c>
      <c r="E22" s="309">
        <v>9.66</v>
      </c>
      <c r="F22" s="309">
        <v>37.6</v>
      </c>
    </row>
    <row r="23" spans="1:6" ht="15" customHeight="1" thickBot="1">
      <c r="A23" s="308" t="s">
        <v>64</v>
      </c>
      <c r="B23" s="309">
        <v>0.57999999999999996</v>
      </c>
      <c r="C23" s="309">
        <v>0.42</v>
      </c>
      <c r="D23" s="309">
        <v>71.3</v>
      </c>
      <c r="E23" s="309">
        <v>0.32</v>
      </c>
      <c r="F23" s="309">
        <v>55.6</v>
      </c>
    </row>
    <row r="24" spans="1:6" ht="15" customHeight="1" thickBot="1">
      <c r="A24" s="308" t="s">
        <v>47</v>
      </c>
      <c r="B24" s="309">
        <v>2.44</v>
      </c>
      <c r="C24" s="309">
        <v>1.88</v>
      </c>
      <c r="D24" s="309">
        <v>77.099999999999994</v>
      </c>
      <c r="E24" s="309">
        <v>1.63</v>
      </c>
      <c r="F24" s="309">
        <v>66.900000000000006</v>
      </c>
    </row>
    <row r="25" spans="1:6" ht="15" customHeight="1" thickBot="1">
      <c r="A25" s="308" t="s">
        <v>685</v>
      </c>
      <c r="B25" s="309">
        <v>7.22</v>
      </c>
      <c r="C25" s="309">
        <v>7.22</v>
      </c>
      <c r="D25" s="309">
        <v>100</v>
      </c>
      <c r="E25" s="309">
        <v>7.22</v>
      </c>
      <c r="F25" s="309">
        <v>100</v>
      </c>
    </row>
    <row r="26" spans="1:6" ht="15" customHeight="1" thickBot="1">
      <c r="A26" s="308" t="s">
        <v>529</v>
      </c>
      <c r="B26" s="309">
        <v>6.09</v>
      </c>
      <c r="C26" s="309">
        <v>4.16</v>
      </c>
      <c r="D26" s="309">
        <v>68.3</v>
      </c>
      <c r="E26" s="309">
        <v>4</v>
      </c>
      <c r="F26" s="309">
        <v>65.7</v>
      </c>
    </row>
    <row r="27" spans="1:6" ht="15" customHeight="1" thickBot="1">
      <c r="A27" s="308" t="s">
        <v>192</v>
      </c>
      <c r="B27" s="309">
        <v>4.16</v>
      </c>
      <c r="C27" s="309">
        <v>2.34</v>
      </c>
      <c r="D27" s="309">
        <v>56.2</v>
      </c>
      <c r="E27" s="309">
        <v>1.82</v>
      </c>
      <c r="F27" s="309">
        <v>43.7</v>
      </c>
    </row>
    <row r="28" spans="1:6" ht="15" customHeight="1" thickBot="1">
      <c r="A28" s="308" t="s">
        <v>530</v>
      </c>
      <c r="B28" s="309">
        <v>0.04</v>
      </c>
      <c r="C28" s="309">
        <v>0.02</v>
      </c>
      <c r="D28" s="309">
        <v>63.3</v>
      </c>
      <c r="E28" s="309">
        <v>0.01</v>
      </c>
      <c r="F28" s="309">
        <v>15</v>
      </c>
    </row>
    <row r="29" spans="1:6" ht="15" customHeight="1" thickBot="1">
      <c r="A29" s="308" t="s">
        <v>686</v>
      </c>
      <c r="B29" s="309">
        <v>0.36</v>
      </c>
      <c r="C29" s="309">
        <v>0.21</v>
      </c>
      <c r="D29" s="309">
        <v>57.4</v>
      </c>
      <c r="E29" s="309">
        <v>0.19</v>
      </c>
      <c r="F29" s="309">
        <v>52.9</v>
      </c>
    </row>
    <row r="30" spans="1:6" ht="15" customHeight="1" thickBot="1">
      <c r="A30" s="308" t="s">
        <v>687</v>
      </c>
      <c r="B30" s="309">
        <v>0.01</v>
      </c>
      <c r="C30" s="309">
        <v>0</v>
      </c>
      <c r="D30" s="309">
        <v>56.6</v>
      </c>
      <c r="E30" s="309">
        <v>0</v>
      </c>
      <c r="F30" s="309">
        <v>46.2</v>
      </c>
    </row>
    <row r="31" spans="1:6" ht="15" customHeight="1" thickBot="1">
      <c r="A31" s="308" t="s">
        <v>531</v>
      </c>
      <c r="B31" s="309">
        <v>0.28999999999999998</v>
      </c>
      <c r="C31" s="309">
        <v>0.23</v>
      </c>
      <c r="D31" s="309">
        <v>79.3</v>
      </c>
      <c r="E31" s="309">
        <v>0.18</v>
      </c>
      <c r="F31" s="309">
        <v>61.3</v>
      </c>
    </row>
    <row r="32" spans="1:6" ht="15" customHeight="1" thickBot="1">
      <c r="A32" s="308" t="s">
        <v>532</v>
      </c>
      <c r="B32" s="309">
        <v>6.77</v>
      </c>
      <c r="C32" s="309">
        <v>4.76</v>
      </c>
      <c r="D32" s="309">
        <v>70.400000000000006</v>
      </c>
      <c r="E32" s="309">
        <v>4.62</v>
      </c>
      <c r="F32" s="309">
        <v>68.2</v>
      </c>
    </row>
    <row r="33" spans="1:6" ht="15" customHeight="1" thickBot="1">
      <c r="A33" s="308" t="s">
        <v>533</v>
      </c>
      <c r="B33" s="309">
        <v>7.48</v>
      </c>
      <c r="C33" s="309">
        <v>5.14</v>
      </c>
      <c r="D33" s="309">
        <v>68.7</v>
      </c>
      <c r="E33" s="309">
        <v>4.82</v>
      </c>
      <c r="F33" s="309">
        <v>64.5</v>
      </c>
    </row>
    <row r="34" spans="1:6" ht="15" customHeight="1" thickBot="1">
      <c r="A34" s="308" t="s">
        <v>688</v>
      </c>
      <c r="B34" s="309">
        <v>2.0299999999999998</v>
      </c>
      <c r="C34" s="309">
        <v>1.86</v>
      </c>
      <c r="D34" s="309">
        <v>91.4</v>
      </c>
      <c r="E34" s="309">
        <v>1.84</v>
      </c>
      <c r="F34" s="309">
        <v>90.7</v>
      </c>
    </row>
    <row r="35" spans="1:6" ht="15" customHeight="1" thickBot="1">
      <c r="A35" s="308" t="s">
        <v>534</v>
      </c>
      <c r="B35" s="309">
        <v>1.07</v>
      </c>
      <c r="C35" s="309">
        <v>0.94</v>
      </c>
      <c r="D35" s="309">
        <v>87.3</v>
      </c>
      <c r="E35" s="309">
        <v>0.94</v>
      </c>
      <c r="F35" s="309">
        <v>87.3</v>
      </c>
    </row>
    <row r="36" spans="1:6" ht="15" customHeight="1" thickBot="1">
      <c r="A36" s="308" t="s">
        <v>535</v>
      </c>
      <c r="B36" s="309">
        <v>0.03</v>
      </c>
      <c r="C36" s="309">
        <v>0.01</v>
      </c>
      <c r="D36" s="309">
        <v>47.9</v>
      </c>
      <c r="E36" s="309">
        <v>0</v>
      </c>
      <c r="F36" s="309">
        <v>0</v>
      </c>
    </row>
    <row r="37" spans="1:6" ht="15" customHeight="1" thickBot="1">
      <c r="A37" s="308" t="s">
        <v>85</v>
      </c>
      <c r="B37" s="309">
        <v>0.36</v>
      </c>
      <c r="C37" s="309">
        <v>0.25</v>
      </c>
      <c r="D37" s="309">
        <v>69.900000000000006</v>
      </c>
      <c r="E37" s="309">
        <v>0.23</v>
      </c>
      <c r="F37" s="309">
        <v>62.5</v>
      </c>
    </row>
    <row r="38" spans="1:6" ht="15" customHeight="1" thickBot="1">
      <c r="A38" s="308" t="s">
        <v>90</v>
      </c>
      <c r="B38" s="309">
        <v>0.12</v>
      </c>
      <c r="C38" s="309">
        <v>0.08</v>
      </c>
      <c r="D38" s="309">
        <v>61.4</v>
      </c>
      <c r="E38" s="309">
        <v>0.04</v>
      </c>
      <c r="F38" s="309">
        <v>29</v>
      </c>
    </row>
    <row r="39" spans="1:6" ht="15" customHeight="1" thickBot="1">
      <c r="A39" s="308" t="s">
        <v>536</v>
      </c>
      <c r="B39" s="309">
        <v>1.08</v>
      </c>
      <c r="C39" s="309">
        <v>0.9</v>
      </c>
      <c r="D39" s="309">
        <v>82.6</v>
      </c>
      <c r="E39" s="309">
        <v>0.75</v>
      </c>
      <c r="F39" s="309">
        <v>69.599999999999994</v>
      </c>
    </row>
    <row r="40" spans="1:6" ht="15" customHeight="1" thickBot="1">
      <c r="A40" s="308" t="s">
        <v>537</v>
      </c>
      <c r="B40" s="309">
        <v>0.05</v>
      </c>
      <c r="C40" s="309">
        <v>0.03</v>
      </c>
      <c r="D40" s="309">
        <v>55.4</v>
      </c>
      <c r="E40" s="309">
        <v>0.03</v>
      </c>
      <c r="F40" s="309">
        <v>49.2</v>
      </c>
    </row>
    <row r="41" spans="1:6" ht="15" customHeight="1" thickBot="1">
      <c r="A41" s="308" t="s">
        <v>538</v>
      </c>
      <c r="B41" s="309">
        <v>1.56</v>
      </c>
      <c r="C41" s="309">
        <v>1.28</v>
      </c>
      <c r="D41" s="309">
        <v>82.3</v>
      </c>
      <c r="E41" s="309">
        <v>0.88</v>
      </c>
      <c r="F41" s="309">
        <v>56.4</v>
      </c>
    </row>
    <row r="42" spans="1:6" ht="15" customHeight="1" thickBot="1">
      <c r="A42" s="308" t="s">
        <v>539</v>
      </c>
      <c r="B42" s="309">
        <v>7.0000000000000007E-2</v>
      </c>
      <c r="C42" s="309">
        <v>0.05</v>
      </c>
      <c r="D42" s="309">
        <v>66.8</v>
      </c>
      <c r="E42" s="309">
        <v>0.03</v>
      </c>
      <c r="F42" s="309">
        <v>35.299999999999997</v>
      </c>
    </row>
    <row r="43" spans="1:6" ht="15" customHeight="1" thickBot="1">
      <c r="A43" s="308" t="s">
        <v>540</v>
      </c>
      <c r="B43" s="309">
        <v>0.54</v>
      </c>
      <c r="C43" s="309">
        <v>0.34</v>
      </c>
      <c r="D43" s="309">
        <v>62.8</v>
      </c>
      <c r="E43" s="309">
        <v>0.21</v>
      </c>
      <c r="F43" s="309">
        <v>38.5</v>
      </c>
    </row>
    <row r="44" spans="1:6" ht="15" customHeight="1" thickBot="1">
      <c r="A44" s="308" t="s">
        <v>55</v>
      </c>
      <c r="B44" s="309">
        <v>20.8</v>
      </c>
      <c r="C44" s="309">
        <v>16.43</v>
      </c>
      <c r="D44" s="309">
        <v>79</v>
      </c>
      <c r="E44" s="309">
        <v>9.66</v>
      </c>
      <c r="F44" s="309">
        <v>46.4</v>
      </c>
    </row>
    <row r="45" spans="1:6" ht="15" customHeight="1" thickBot="1">
      <c r="A45" s="308" t="s">
        <v>58</v>
      </c>
      <c r="B45" s="309">
        <v>8.77</v>
      </c>
      <c r="C45" s="309">
        <v>6.95</v>
      </c>
      <c r="D45" s="309">
        <v>79.2</v>
      </c>
      <c r="E45" s="309">
        <v>4.84</v>
      </c>
      <c r="F45" s="309">
        <v>55.2</v>
      </c>
    </row>
    <row r="46" spans="1:6" ht="15" customHeight="1" thickBot="1">
      <c r="A46" s="308" t="s">
        <v>67</v>
      </c>
      <c r="B46" s="309">
        <v>22.89</v>
      </c>
      <c r="C46" s="309">
        <v>16.96</v>
      </c>
      <c r="D46" s="309">
        <v>74.099999999999994</v>
      </c>
      <c r="E46" s="309">
        <v>0</v>
      </c>
      <c r="F46" s="309">
        <v>0</v>
      </c>
    </row>
    <row r="47" spans="1:6" ht="15" customHeight="1" thickBot="1">
      <c r="A47" s="310"/>
      <c r="B47" s="311">
        <v>581.55999999999995</v>
      </c>
      <c r="C47" s="311">
        <v>472.69</v>
      </c>
      <c r="D47" s="311">
        <v>81.28</v>
      </c>
      <c r="E47" s="311">
        <v>277.8</v>
      </c>
      <c r="F47" s="311">
        <v>47.77</v>
      </c>
    </row>
    <row r="48" spans="1:6" ht="15" customHeight="1">
      <c r="C48" s="271" t="s">
        <v>698</v>
      </c>
    </row>
  </sheetData>
  <mergeCells count="1">
    <mergeCell ref="A1:F1"/>
  </mergeCells>
  <pageMargins left="1.45" right="0.7" top="0.75" bottom="0.75" header="0.3" footer="0.3"/>
  <pageSetup scale="85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499984740745262"/>
  </sheetPr>
  <dimension ref="A1:H57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F10" sqref="F10"/>
    </sheetView>
  </sheetViews>
  <sheetFormatPr baseColWidth="10" defaultColWidth="9.19921875" defaultRowHeight="13"/>
  <cols>
    <col min="1" max="1" width="6.3984375" style="7" customWidth="1"/>
    <col min="2" max="2" width="20.19921875" style="6" customWidth="1"/>
    <col min="3" max="3" width="11.19921875" style="24" bestFit="1" customWidth="1"/>
    <col min="4" max="4" width="12.796875" style="24" customWidth="1"/>
    <col min="5" max="5" width="11.3984375" style="24" customWidth="1"/>
    <col min="6" max="6" width="11.59765625" style="24" customWidth="1"/>
    <col min="7" max="7" width="11.19921875" style="129" bestFit="1" customWidth="1"/>
    <col min="8" max="8" width="11" style="6" customWidth="1"/>
    <col min="9" max="16384" width="9.19921875" style="6"/>
  </cols>
  <sheetData>
    <row r="1" spans="1:8" ht="12.75" customHeight="1">
      <c r="A1" s="398" t="s">
        <v>706</v>
      </c>
      <c r="B1" s="398"/>
      <c r="C1" s="398"/>
      <c r="D1" s="398"/>
      <c r="E1" s="398"/>
      <c r="F1" s="398"/>
      <c r="G1" s="398"/>
      <c r="H1" s="398"/>
    </row>
    <row r="2" spans="1:8" ht="14">
      <c r="A2" s="394" t="s">
        <v>166</v>
      </c>
      <c r="B2" s="394"/>
      <c r="C2" s="394"/>
      <c r="D2" s="394"/>
      <c r="E2" s="394"/>
      <c r="F2" s="394"/>
      <c r="G2" s="394"/>
      <c r="H2" s="394"/>
    </row>
    <row r="3" spans="1:8" ht="14.25" customHeight="1">
      <c r="A3" s="29"/>
      <c r="B3" s="28" t="s">
        <v>12</v>
      </c>
      <c r="C3" s="5"/>
      <c r="D3" s="5"/>
      <c r="E3" s="5"/>
      <c r="F3" s="5"/>
      <c r="G3" s="32" t="s">
        <v>165</v>
      </c>
    </row>
    <row r="4" spans="1:8" ht="14.25" customHeight="1">
      <c r="A4" s="418" t="s">
        <v>229</v>
      </c>
      <c r="B4" s="416" t="s">
        <v>167</v>
      </c>
      <c r="C4" s="414" t="s">
        <v>14</v>
      </c>
      <c r="D4" s="414"/>
      <c r="E4" s="414" t="s">
        <v>9</v>
      </c>
      <c r="F4" s="414"/>
      <c r="G4" s="415" t="s">
        <v>309</v>
      </c>
      <c r="H4" s="415"/>
    </row>
    <row r="5" spans="1:8" s="2" customFormat="1" ht="25" customHeight="1">
      <c r="A5" s="419"/>
      <c r="B5" s="417"/>
      <c r="C5" s="241" t="s">
        <v>325</v>
      </c>
      <c r="D5" s="241" t="s">
        <v>610</v>
      </c>
      <c r="E5" s="241" t="s">
        <v>325</v>
      </c>
      <c r="F5" s="241" t="s">
        <v>610</v>
      </c>
      <c r="G5" s="241" t="s">
        <v>325</v>
      </c>
      <c r="H5" s="241" t="s">
        <v>610</v>
      </c>
    </row>
    <row r="6" spans="1:8" s="2" customFormat="1" ht="15" customHeight="1">
      <c r="A6" s="131">
        <v>1</v>
      </c>
      <c r="B6" s="49" t="s">
        <v>236</v>
      </c>
      <c r="C6" s="132">
        <v>64225</v>
      </c>
      <c r="D6" s="132"/>
      <c r="E6" s="132">
        <v>136207</v>
      </c>
      <c r="F6" s="132"/>
      <c r="G6" s="38">
        <f>E6*100/C6</f>
        <v>212.07785130400933</v>
      </c>
      <c r="H6" s="174" t="e">
        <f>F6*100/D6</f>
        <v>#DIV/0!</v>
      </c>
    </row>
    <row r="7" spans="1:8" ht="14">
      <c r="A7" s="131">
        <v>2</v>
      </c>
      <c r="B7" s="49" t="s">
        <v>237</v>
      </c>
      <c r="C7" s="132">
        <v>90047</v>
      </c>
      <c r="D7" s="132"/>
      <c r="E7" s="132">
        <v>37004</v>
      </c>
      <c r="F7" s="132"/>
      <c r="G7" s="38">
        <f t="shared" ref="G7:G56" si="0">E7*100/C7</f>
        <v>41.094095305784755</v>
      </c>
      <c r="H7" s="174" t="e">
        <f t="shared" ref="H7:H56" si="1">F7*100/D7</f>
        <v>#DIV/0!</v>
      </c>
    </row>
    <row r="8" spans="1:8" ht="14">
      <c r="A8" s="131">
        <v>3</v>
      </c>
      <c r="B8" s="109" t="s">
        <v>238</v>
      </c>
      <c r="C8" s="132">
        <v>298054</v>
      </c>
      <c r="D8" s="132"/>
      <c r="E8" s="132">
        <v>589415</v>
      </c>
      <c r="F8" s="132"/>
      <c r="G8" s="38">
        <f t="shared" si="0"/>
        <v>197.7544337603253</v>
      </c>
      <c r="H8" s="174" t="e">
        <f t="shared" si="1"/>
        <v>#DIV/0!</v>
      </c>
    </row>
    <row r="9" spans="1:8" ht="14">
      <c r="A9" s="131">
        <v>4</v>
      </c>
      <c r="B9" s="49" t="s">
        <v>239</v>
      </c>
      <c r="C9" s="132">
        <v>162798</v>
      </c>
      <c r="D9" s="132"/>
      <c r="E9" s="132">
        <v>165899</v>
      </c>
      <c r="F9" s="132"/>
      <c r="G9" s="38">
        <f t="shared" si="0"/>
        <v>101.90481455546137</v>
      </c>
      <c r="H9" s="174" t="e">
        <f t="shared" si="1"/>
        <v>#DIV/0!</v>
      </c>
    </row>
    <row r="10" spans="1:8" ht="14">
      <c r="A10" s="131">
        <v>5</v>
      </c>
      <c r="B10" s="49" t="s">
        <v>223</v>
      </c>
      <c r="C10" s="132">
        <v>367973.6</v>
      </c>
      <c r="D10" s="132"/>
      <c r="E10" s="132">
        <v>180396.5</v>
      </c>
      <c r="F10" s="132"/>
      <c r="G10" s="38">
        <f t="shared" si="0"/>
        <v>49.024305004489456</v>
      </c>
      <c r="H10" s="174" t="e">
        <f t="shared" si="1"/>
        <v>#DIV/0!</v>
      </c>
    </row>
    <row r="11" spans="1:8" ht="14">
      <c r="A11" s="131">
        <v>6</v>
      </c>
      <c r="B11" s="49" t="s">
        <v>224</v>
      </c>
      <c r="C11" s="132">
        <v>281831</v>
      </c>
      <c r="D11" s="132"/>
      <c r="E11" s="132">
        <v>260440</v>
      </c>
      <c r="F11" s="132"/>
      <c r="G11" s="38">
        <f t="shared" si="0"/>
        <v>92.40999038430833</v>
      </c>
      <c r="H11" s="174" t="e">
        <f t="shared" si="1"/>
        <v>#DIV/0!</v>
      </c>
    </row>
    <row r="12" spans="1:8" ht="14">
      <c r="A12" s="131">
        <v>7</v>
      </c>
      <c r="B12" s="49" t="s">
        <v>240</v>
      </c>
      <c r="C12" s="132">
        <v>491271</v>
      </c>
      <c r="D12" s="132"/>
      <c r="E12" s="132">
        <v>256289</v>
      </c>
      <c r="F12" s="132"/>
      <c r="G12" s="38">
        <f t="shared" si="0"/>
        <v>52.168558697745233</v>
      </c>
      <c r="H12" s="174" t="e">
        <f t="shared" si="1"/>
        <v>#DIV/0!</v>
      </c>
    </row>
    <row r="13" spans="1:8" ht="14">
      <c r="A13" s="131">
        <v>8</v>
      </c>
      <c r="B13" s="49" t="s">
        <v>241</v>
      </c>
      <c r="C13" s="132">
        <v>335587.86</v>
      </c>
      <c r="D13" s="132"/>
      <c r="E13" s="132">
        <v>148254.89000000001</v>
      </c>
      <c r="F13" s="132"/>
      <c r="G13" s="38">
        <f t="shared" si="0"/>
        <v>44.177667809556645</v>
      </c>
      <c r="H13" s="174" t="e">
        <f t="shared" si="1"/>
        <v>#DIV/0!</v>
      </c>
    </row>
    <row r="14" spans="1:8" ht="14">
      <c r="A14" s="131">
        <v>9</v>
      </c>
      <c r="B14" s="49" t="s">
        <v>242</v>
      </c>
      <c r="C14" s="132">
        <v>6958568</v>
      </c>
      <c r="D14" s="132"/>
      <c r="E14" s="132">
        <v>4417747</v>
      </c>
      <c r="F14" s="132"/>
      <c r="G14" s="38">
        <f t="shared" si="0"/>
        <v>63.486438589089019</v>
      </c>
      <c r="H14" s="174" t="e">
        <f t="shared" si="1"/>
        <v>#DIV/0!</v>
      </c>
    </row>
    <row r="15" spans="1:8" ht="14">
      <c r="A15" s="131">
        <v>10</v>
      </c>
      <c r="B15" s="49" t="s">
        <v>243</v>
      </c>
      <c r="C15" s="132">
        <v>234146.82</v>
      </c>
      <c r="D15" s="132"/>
      <c r="E15" s="132">
        <v>216881.94</v>
      </c>
      <c r="F15" s="132"/>
      <c r="G15" s="38">
        <f t="shared" si="0"/>
        <v>92.62647256964668</v>
      </c>
      <c r="H15" s="174" t="e">
        <f t="shared" si="1"/>
        <v>#DIV/0!</v>
      </c>
    </row>
    <row r="16" spans="1:8" ht="14">
      <c r="A16" s="131">
        <v>11</v>
      </c>
      <c r="B16" s="49" t="s">
        <v>244</v>
      </c>
      <c r="C16" s="132">
        <v>464741</v>
      </c>
      <c r="D16" s="132"/>
      <c r="E16" s="132">
        <v>201198</v>
      </c>
      <c r="F16" s="132"/>
      <c r="G16" s="38">
        <f t="shared" si="0"/>
        <v>43.292500554072056</v>
      </c>
      <c r="H16" s="174" t="e">
        <f t="shared" si="1"/>
        <v>#DIV/0!</v>
      </c>
    </row>
    <row r="17" spans="1:8" ht="14">
      <c r="A17" s="131">
        <v>12</v>
      </c>
      <c r="B17" s="49" t="s">
        <v>245</v>
      </c>
      <c r="C17" s="132">
        <v>767711</v>
      </c>
      <c r="D17" s="132"/>
      <c r="E17" s="132">
        <v>387541</v>
      </c>
      <c r="F17" s="132"/>
      <c r="G17" s="38">
        <f t="shared" si="0"/>
        <v>50.480063461380652</v>
      </c>
      <c r="H17" s="174" t="e">
        <f t="shared" si="1"/>
        <v>#DIV/0!</v>
      </c>
    </row>
    <row r="18" spans="1:8" ht="14">
      <c r="A18" s="131">
        <v>13</v>
      </c>
      <c r="B18" s="49" t="s">
        <v>246</v>
      </c>
      <c r="C18" s="132">
        <v>264387</v>
      </c>
      <c r="D18" s="132"/>
      <c r="E18" s="132">
        <v>153628</v>
      </c>
      <c r="F18" s="132"/>
      <c r="G18" s="38">
        <f t="shared" si="0"/>
        <v>58.107244304750232</v>
      </c>
      <c r="H18" s="174" t="e">
        <f t="shared" si="1"/>
        <v>#DIV/0!</v>
      </c>
    </row>
    <row r="19" spans="1:8" ht="14">
      <c r="A19" s="131">
        <v>14</v>
      </c>
      <c r="B19" s="49" t="s">
        <v>247</v>
      </c>
      <c r="C19" s="132">
        <v>183087</v>
      </c>
      <c r="D19" s="132"/>
      <c r="E19" s="132">
        <v>129797</v>
      </c>
      <c r="F19" s="132"/>
      <c r="G19" s="38">
        <f t="shared" si="0"/>
        <v>70.893618880641441</v>
      </c>
      <c r="H19" s="174" t="e">
        <f t="shared" si="1"/>
        <v>#DIV/0!</v>
      </c>
    </row>
    <row r="20" spans="1:8" ht="14">
      <c r="A20" s="131">
        <v>15</v>
      </c>
      <c r="B20" s="49" t="s">
        <v>225</v>
      </c>
      <c r="C20" s="132">
        <v>427286</v>
      </c>
      <c r="D20" s="132"/>
      <c r="E20" s="132">
        <v>398045</v>
      </c>
      <c r="F20" s="132"/>
      <c r="G20" s="38">
        <f t="shared" si="0"/>
        <v>93.156574285139229</v>
      </c>
      <c r="H20" s="174" t="e">
        <f t="shared" si="1"/>
        <v>#DIV/0!</v>
      </c>
    </row>
    <row r="21" spans="1:8" ht="14">
      <c r="A21" s="131">
        <v>16</v>
      </c>
      <c r="B21" s="109" t="s">
        <v>248</v>
      </c>
      <c r="C21" s="132">
        <v>645206</v>
      </c>
      <c r="D21" s="132"/>
      <c r="E21" s="132">
        <v>521201</v>
      </c>
      <c r="F21" s="132"/>
      <c r="G21" s="38">
        <f t="shared" si="0"/>
        <v>80.780556907406321</v>
      </c>
      <c r="H21" s="174" t="e">
        <f t="shared" si="1"/>
        <v>#DIV/0!</v>
      </c>
    </row>
    <row r="22" spans="1:8" ht="14">
      <c r="A22" s="131">
        <v>17</v>
      </c>
      <c r="B22" s="133" t="s">
        <v>249</v>
      </c>
      <c r="C22" s="134">
        <v>97843</v>
      </c>
      <c r="D22" s="134"/>
      <c r="E22" s="134">
        <v>28064</v>
      </c>
      <c r="F22" s="134"/>
      <c r="G22" s="135">
        <f t="shared" si="0"/>
        <v>28.682685526813366</v>
      </c>
      <c r="H22" s="174" t="e">
        <f t="shared" si="1"/>
        <v>#DIV/0!</v>
      </c>
    </row>
    <row r="23" spans="1:8" ht="14">
      <c r="A23" s="131">
        <v>18</v>
      </c>
      <c r="B23" s="49" t="s">
        <v>250</v>
      </c>
      <c r="C23" s="132">
        <v>294344</v>
      </c>
      <c r="D23" s="132"/>
      <c r="E23" s="132">
        <v>226375</v>
      </c>
      <c r="F23" s="132"/>
      <c r="G23" s="38">
        <f t="shared" si="0"/>
        <v>76.908311363574597</v>
      </c>
      <c r="H23" s="174" t="e">
        <f t="shared" si="1"/>
        <v>#DIV/0!</v>
      </c>
    </row>
    <row r="24" spans="1:8" ht="14">
      <c r="A24" s="131">
        <v>19</v>
      </c>
      <c r="B24" s="49" t="s">
        <v>251</v>
      </c>
      <c r="C24" s="132">
        <v>1800846.25</v>
      </c>
      <c r="D24" s="132"/>
      <c r="E24" s="132">
        <v>762071.87</v>
      </c>
      <c r="F24" s="132"/>
      <c r="G24" s="38">
        <f t="shared" si="0"/>
        <v>42.317431041100818</v>
      </c>
      <c r="H24" s="174" t="e">
        <f t="shared" si="1"/>
        <v>#DIV/0!</v>
      </c>
    </row>
    <row r="25" spans="1:8" ht="14">
      <c r="A25" s="131">
        <v>20</v>
      </c>
      <c r="B25" s="49" t="s">
        <v>252</v>
      </c>
      <c r="C25" s="132">
        <v>170018</v>
      </c>
      <c r="D25" s="132"/>
      <c r="E25" s="132">
        <v>203225</v>
      </c>
      <c r="F25" s="132"/>
      <c r="G25" s="38">
        <f t="shared" si="0"/>
        <v>119.53146137467797</v>
      </c>
      <c r="H25" s="174" t="e">
        <f t="shared" si="1"/>
        <v>#DIV/0!</v>
      </c>
    </row>
    <row r="26" spans="1:8" ht="14">
      <c r="A26" s="131">
        <v>21</v>
      </c>
      <c r="B26" s="49" t="s">
        <v>253</v>
      </c>
      <c r="C26" s="132">
        <v>571552</v>
      </c>
      <c r="D26" s="132"/>
      <c r="E26" s="132">
        <v>493348</v>
      </c>
      <c r="F26" s="132"/>
      <c r="G26" s="38">
        <f t="shared" si="0"/>
        <v>86.317255472817877</v>
      </c>
      <c r="H26" s="174" t="e">
        <f t="shared" si="1"/>
        <v>#DIV/0!</v>
      </c>
    </row>
    <row r="27" spans="1:8" ht="14">
      <c r="A27" s="131">
        <v>22</v>
      </c>
      <c r="B27" s="49" t="s">
        <v>254</v>
      </c>
      <c r="C27" s="132">
        <v>4863898.18</v>
      </c>
      <c r="D27" s="132"/>
      <c r="E27" s="132">
        <v>4071256</v>
      </c>
      <c r="F27" s="132"/>
      <c r="G27" s="38">
        <f t="shared" si="0"/>
        <v>83.703561409667515</v>
      </c>
      <c r="H27" s="174" t="e">
        <f t="shared" si="1"/>
        <v>#DIV/0!</v>
      </c>
    </row>
    <row r="28" spans="1:8" ht="14">
      <c r="A28" s="131">
        <v>23</v>
      </c>
      <c r="B28" s="49" t="s">
        <v>255</v>
      </c>
      <c r="C28" s="132">
        <v>2407925</v>
      </c>
      <c r="D28" s="132"/>
      <c r="E28" s="132">
        <v>993052</v>
      </c>
      <c r="F28" s="132"/>
      <c r="G28" s="38">
        <f t="shared" si="0"/>
        <v>41.240985495810712</v>
      </c>
      <c r="H28" s="174" t="e">
        <f t="shared" si="1"/>
        <v>#DIV/0!</v>
      </c>
    </row>
    <row r="29" spans="1:8" ht="14">
      <c r="A29" s="131">
        <v>24</v>
      </c>
      <c r="B29" s="49" t="s">
        <v>256</v>
      </c>
      <c r="C29" s="132">
        <v>184615</v>
      </c>
      <c r="D29" s="132"/>
      <c r="E29" s="132">
        <v>157257</v>
      </c>
      <c r="F29" s="132"/>
      <c r="G29" s="38">
        <f t="shared" si="0"/>
        <v>85.181052460525962</v>
      </c>
      <c r="H29" s="174" t="e">
        <f t="shared" si="1"/>
        <v>#DIV/0!</v>
      </c>
    </row>
    <row r="30" spans="1:8" ht="14">
      <c r="A30" s="131">
        <v>25</v>
      </c>
      <c r="B30" s="49" t="s">
        <v>257</v>
      </c>
      <c r="C30" s="132">
        <v>409271</v>
      </c>
      <c r="D30" s="132"/>
      <c r="E30" s="132">
        <v>215490</v>
      </c>
      <c r="F30" s="132"/>
      <c r="G30" s="38">
        <f t="shared" si="0"/>
        <v>52.652154684793203</v>
      </c>
      <c r="H30" s="174" t="e">
        <f t="shared" si="1"/>
        <v>#DIV/0!</v>
      </c>
    </row>
    <row r="31" spans="1:8" ht="14">
      <c r="A31" s="131">
        <v>26</v>
      </c>
      <c r="B31" s="49" t="s">
        <v>258</v>
      </c>
      <c r="C31" s="132">
        <v>312377</v>
      </c>
      <c r="D31" s="132"/>
      <c r="E31" s="132">
        <v>309254</v>
      </c>
      <c r="F31" s="132"/>
      <c r="G31" s="38">
        <f t="shared" si="0"/>
        <v>99.000246497021223</v>
      </c>
      <c r="H31" s="174" t="e">
        <f t="shared" si="1"/>
        <v>#DIV/0!</v>
      </c>
    </row>
    <row r="32" spans="1:8" ht="14">
      <c r="A32" s="131">
        <v>27</v>
      </c>
      <c r="B32" s="49" t="s">
        <v>259</v>
      </c>
      <c r="C32" s="132">
        <v>449038</v>
      </c>
      <c r="D32" s="132"/>
      <c r="E32" s="132">
        <v>514086</v>
      </c>
      <c r="F32" s="132"/>
      <c r="G32" s="38">
        <f t="shared" si="0"/>
        <v>114.48607912916056</v>
      </c>
      <c r="H32" s="174" t="e">
        <f t="shared" si="1"/>
        <v>#DIV/0!</v>
      </c>
    </row>
    <row r="33" spans="1:8" ht="14">
      <c r="A33" s="131">
        <v>28</v>
      </c>
      <c r="B33" s="133" t="s">
        <v>282</v>
      </c>
      <c r="C33" s="134">
        <v>256707</v>
      </c>
      <c r="D33" s="134"/>
      <c r="E33" s="134">
        <v>91121</v>
      </c>
      <c r="F33" s="134"/>
      <c r="G33" s="135">
        <f t="shared" si="0"/>
        <v>35.496110351490223</v>
      </c>
      <c r="H33" s="174" t="e">
        <f t="shared" si="1"/>
        <v>#DIV/0!</v>
      </c>
    </row>
    <row r="34" spans="1:8" ht="14">
      <c r="A34" s="131">
        <v>29</v>
      </c>
      <c r="B34" s="49" t="s">
        <v>260</v>
      </c>
      <c r="C34" s="132">
        <v>396052</v>
      </c>
      <c r="D34" s="132"/>
      <c r="E34" s="132">
        <v>336031</v>
      </c>
      <c r="F34" s="132"/>
      <c r="G34" s="38">
        <f t="shared" si="0"/>
        <v>84.845171846121218</v>
      </c>
      <c r="H34" s="174" t="e">
        <f t="shared" si="1"/>
        <v>#DIV/0!</v>
      </c>
    </row>
    <row r="35" spans="1:8" ht="14">
      <c r="A35" s="131">
        <v>30</v>
      </c>
      <c r="B35" s="49" t="s">
        <v>314</v>
      </c>
      <c r="C35" s="132">
        <v>371146</v>
      </c>
      <c r="D35" s="132"/>
      <c r="E35" s="132">
        <v>247929</v>
      </c>
      <c r="F35" s="132"/>
      <c r="G35" s="38">
        <f t="shared" si="0"/>
        <v>66.800935480915868</v>
      </c>
      <c r="H35" s="174" t="e">
        <f t="shared" si="1"/>
        <v>#DIV/0!</v>
      </c>
    </row>
    <row r="36" spans="1:8" ht="14">
      <c r="A36" s="131">
        <v>31</v>
      </c>
      <c r="B36" s="49" t="s">
        <v>261</v>
      </c>
      <c r="C36" s="132">
        <v>328300</v>
      </c>
      <c r="D36" s="132"/>
      <c r="E36" s="132">
        <v>326100</v>
      </c>
      <c r="F36" s="132"/>
      <c r="G36" s="38">
        <f t="shared" si="0"/>
        <v>99.329881206213827</v>
      </c>
      <c r="H36" s="174" t="e">
        <f t="shared" si="1"/>
        <v>#DIV/0!</v>
      </c>
    </row>
    <row r="37" spans="1:8" ht="14">
      <c r="A37" s="131">
        <v>32</v>
      </c>
      <c r="B37" s="49" t="s">
        <v>262</v>
      </c>
      <c r="C37" s="132">
        <v>299469</v>
      </c>
      <c r="D37" s="132"/>
      <c r="E37" s="132">
        <v>185110</v>
      </c>
      <c r="F37" s="132"/>
      <c r="G37" s="38">
        <f t="shared" si="0"/>
        <v>61.812741886472388</v>
      </c>
      <c r="H37" s="174" t="e">
        <f t="shared" si="1"/>
        <v>#DIV/0!</v>
      </c>
    </row>
    <row r="38" spans="1:8" ht="14">
      <c r="A38" s="131">
        <v>33</v>
      </c>
      <c r="B38" s="133" t="s">
        <v>226</v>
      </c>
      <c r="C38" s="134">
        <v>214320</v>
      </c>
      <c r="D38" s="134"/>
      <c r="E38" s="134">
        <v>90600</v>
      </c>
      <c r="F38" s="134"/>
      <c r="G38" s="135">
        <f t="shared" si="0"/>
        <v>42.273236282194851</v>
      </c>
      <c r="H38" s="174" t="e">
        <f t="shared" si="1"/>
        <v>#DIV/0!</v>
      </c>
    </row>
    <row r="39" spans="1:8" ht="14">
      <c r="A39" s="131">
        <v>34</v>
      </c>
      <c r="B39" s="49" t="s">
        <v>263</v>
      </c>
      <c r="C39" s="132">
        <v>272260</v>
      </c>
      <c r="D39" s="132"/>
      <c r="E39" s="132">
        <v>349093</v>
      </c>
      <c r="F39" s="132"/>
      <c r="G39" s="38">
        <f t="shared" si="0"/>
        <v>128.2204510394476</v>
      </c>
      <c r="H39" s="174" t="e">
        <f t="shared" si="1"/>
        <v>#DIV/0!</v>
      </c>
    </row>
    <row r="40" spans="1:8" ht="14">
      <c r="A40" s="131">
        <v>35</v>
      </c>
      <c r="B40" s="49" t="s">
        <v>264</v>
      </c>
      <c r="C40" s="132">
        <v>351253</v>
      </c>
      <c r="D40" s="132"/>
      <c r="E40" s="132">
        <v>431650.55</v>
      </c>
      <c r="F40" s="132"/>
      <c r="G40" s="38">
        <f t="shared" si="0"/>
        <v>122.88878671498891</v>
      </c>
      <c r="H40" s="174" t="e">
        <f t="shared" si="1"/>
        <v>#DIV/0!</v>
      </c>
    </row>
    <row r="41" spans="1:8" ht="14">
      <c r="A41" s="131">
        <v>36</v>
      </c>
      <c r="B41" s="49" t="s">
        <v>265</v>
      </c>
      <c r="C41" s="132">
        <v>507588</v>
      </c>
      <c r="D41" s="132"/>
      <c r="E41" s="132">
        <v>339861</v>
      </c>
      <c r="F41" s="132"/>
      <c r="G41" s="38">
        <f t="shared" si="0"/>
        <v>66.956074611692941</v>
      </c>
      <c r="H41" s="174" t="e">
        <f t="shared" si="1"/>
        <v>#DIV/0!</v>
      </c>
    </row>
    <row r="42" spans="1:8" ht="14">
      <c r="A42" s="131">
        <v>37</v>
      </c>
      <c r="B42" s="49" t="s">
        <v>266</v>
      </c>
      <c r="C42" s="132">
        <v>719871</v>
      </c>
      <c r="D42" s="132"/>
      <c r="E42" s="132">
        <v>399078</v>
      </c>
      <c r="F42" s="132"/>
      <c r="G42" s="38">
        <f t="shared" si="0"/>
        <v>55.437432539996749</v>
      </c>
      <c r="H42" s="174" t="e">
        <f t="shared" si="1"/>
        <v>#DIV/0!</v>
      </c>
    </row>
    <row r="43" spans="1:8" ht="14">
      <c r="A43" s="131">
        <v>38</v>
      </c>
      <c r="B43" s="49" t="s">
        <v>267</v>
      </c>
      <c r="C43" s="132">
        <v>694024</v>
      </c>
      <c r="D43" s="132"/>
      <c r="E43" s="132">
        <v>336578</v>
      </c>
      <c r="F43" s="132"/>
      <c r="G43" s="38">
        <f t="shared" si="0"/>
        <v>48.496593777736791</v>
      </c>
      <c r="H43" s="174" t="e">
        <f t="shared" si="1"/>
        <v>#DIV/0!</v>
      </c>
    </row>
    <row r="44" spans="1:8" ht="14">
      <c r="A44" s="131">
        <v>39</v>
      </c>
      <c r="B44" s="133" t="s">
        <v>268</v>
      </c>
      <c r="C44" s="134">
        <v>774711.65</v>
      </c>
      <c r="D44" s="134"/>
      <c r="E44" s="134">
        <v>316950.21000000002</v>
      </c>
      <c r="F44" s="134"/>
      <c r="G44" s="135">
        <f t="shared" si="0"/>
        <v>40.912023202439258</v>
      </c>
      <c r="H44" s="174" t="e">
        <f t="shared" si="1"/>
        <v>#DIV/0!</v>
      </c>
    </row>
    <row r="45" spans="1:8" ht="14">
      <c r="A45" s="131">
        <v>40</v>
      </c>
      <c r="B45" s="49" t="s">
        <v>227</v>
      </c>
      <c r="C45" s="132">
        <v>190025</v>
      </c>
      <c r="D45" s="132"/>
      <c r="E45" s="132">
        <v>257169</v>
      </c>
      <c r="F45" s="132"/>
      <c r="G45" s="38">
        <f t="shared" si="0"/>
        <v>135.33429811866858</v>
      </c>
      <c r="H45" s="174" t="e">
        <f t="shared" si="1"/>
        <v>#DIV/0!</v>
      </c>
    </row>
    <row r="46" spans="1:8" ht="14">
      <c r="A46" s="131">
        <v>41</v>
      </c>
      <c r="B46" s="109" t="s">
        <v>269</v>
      </c>
      <c r="C46" s="132">
        <v>295284</v>
      </c>
      <c r="D46" s="132"/>
      <c r="E46" s="132">
        <v>171364</v>
      </c>
      <c r="F46" s="132"/>
      <c r="G46" s="38">
        <f t="shared" si="0"/>
        <v>58.033621869115834</v>
      </c>
      <c r="H46" s="174" t="e">
        <f t="shared" si="1"/>
        <v>#DIV/0!</v>
      </c>
    </row>
    <row r="47" spans="1:8" ht="14">
      <c r="A47" s="131">
        <v>42</v>
      </c>
      <c r="B47" s="133" t="s">
        <v>270</v>
      </c>
      <c r="C47" s="134">
        <v>352772</v>
      </c>
      <c r="D47" s="134"/>
      <c r="E47" s="134">
        <v>112187</v>
      </c>
      <c r="F47" s="134"/>
      <c r="G47" s="135">
        <f t="shared" si="0"/>
        <v>31.801560214529498</v>
      </c>
      <c r="H47" s="174" t="e">
        <f t="shared" si="1"/>
        <v>#DIV/0!</v>
      </c>
    </row>
    <row r="48" spans="1:8" ht="14">
      <c r="A48" s="131">
        <v>43</v>
      </c>
      <c r="B48" s="49" t="s">
        <v>271</v>
      </c>
      <c r="C48" s="132">
        <v>196981</v>
      </c>
      <c r="D48" s="132"/>
      <c r="E48" s="132">
        <v>269513</v>
      </c>
      <c r="F48" s="132"/>
      <c r="G48" s="38">
        <f t="shared" si="0"/>
        <v>136.82182545524697</v>
      </c>
      <c r="H48" s="174" t="e">
        <f t="shared" si="1"/>
        <v>#DIV/0!</v>
      </c>
    </row>
    <row r="49" spans="1:8" ht="14">
      <c r="A49" s="131">
        <v>44</v>
      </c>
      <c r="B49" s="49" t="s">
        <v>272</v>
      </c>
      <c r="C49" s="132">
        <v>90811.72</v>
      </c>
      <c r="D49" s="132"/>
      <c r="E49" s="132">
        <v>88195.09</v>
      </c>
      <c r="F49" s="132"/>
      <c r="G49" s="38">
        <f t="shared" si="0"/>
        <v>97.118620812379717</v>
      </c>
      <c r="H49" s="174" t="e">
        <f t="shared" si="1"/>
        <v>#DIV/0!</v>
      </c>
    </row>
    <row r="50" spans="1:8" ht="14">
      <c r="A50" s="131">
        <v>45</v>
      </c>
      <c r="B50" s="49" t="s">
        <v>273</v>
      </c>
      <c r="C50" s="132">
        <v>337295</v>
      </c>
      <c r="D50" s="132"/>
      <c r="E50" s="132">
        <v>191610</v>
      </c>
      <c r="F50" s="132"/>
      <c r="G50" s="38">
        <f t="shared" si="0"/>
        <v>56.807838835440783</v>
      </c>
      <c r="H50" s="174" t="e">
        <f t="shared" si="1"/>
        <v>#DIV/0!</v>
      </c>
    </row>
    <row r="51" spans="1:8" ht="14">
      <c r="A51" s="131">
        <v>46</v>
      </c>
      <c r="B51" s="49" t="s">
        <v>274</v>
      </c>
      <c r="C51" s="132">
        <v>232675.20000000001</v>
      </c>
      <c r="D51" s="132"/>
      <c r="E51" s="132">
        <v>253463.53</v>
      </c>
      <c r="F51" s="132"/>
      <c r="G51" s="38">
        <f t="shared" si="0"/>
        <v>108.9344846378127</v>
      </c>
      <c r="H51" s="174" t="e">
        <f t="shared" si="1"/>
        <v>#DIV/0!</v>
      </c>
    </row>
    <row r="52" spans="1:8" ht="14">
      <c r="A52" s="131">
        <v>47</v>
      </c>
      <c r="B52" s="49" t="s">
        <v>275</v>
      </c>
      <c r="C52" s="132">
        <v>580945</v>
      </c>
      <c r="D52" s="132"/>
      <c r="E52" s="132">
        <v>638666</v>
      </c>
      <c r="F52" s="132"/>
      <c r="G52" s="38">
        <f t="shared" si="0"/>
        <v>109.93570819957139</v>
      </c>
      <c r="H52" s="174" t="e">
        <f t="shared" si="1"/>
        <v>#DIV/0!</v>
      </c>
    </row>
    <row r="53" spans="1:8" ht="14">
      <c r="A53" s="131">
        <v>48</v>
      </c>
      <c r="B53" s="133" t="s">
        <v>228</v>
      </c>
      <c r="C53" s="134">
        <v>312612</v>
      </c>
      <c r="D53" s="134"/>
      <c r="E53" s="134">
        <v>121008</v>
      </c>
      <c r="F53" s="134"/>
      <c r="G53" s="135">
        <f t="shared" si="0"/>
        <v>38.708686806648494</v>
      </c>
      <c r="H53" s="174" t="e">
        <f t="shared" si="1"/>
        <v>#DIV/0!</v>
      </c>
    </row>
    <row r="54" spans="1:8" ht="14">
      <c r="A54" s="131">
        <v>49</v>
      </c>
      <c r="B54" s="49" t="s">
        <v>276</v>
      </c>
      <c r="C54" s="132">
        <v>973466</v>
      </c>
      <c r="D54" s="132"/>
      <c r="E54" s="132">
        <v>763302</v>
      </c>
      <c r="F54" s="132"/>
      <c r="G54" s="38">
        <f t="shared" si="0"/>
        <v>78.410750863409717</v>
      </c>
      <c r="H54" s="174" t="e">
        <f t="shared" si="1"/>
        <v>#DIV/0!</v>
      </c>
    </row>
    <row r="55" spans="1:8" ht="14">
      <c r="A55" s="131">
        <v>50</v>
      </c>
      <c r="B55" s="133" t="s">
        <v>277</v>
      </c>
      <c r="C55" s="134">
        <v>182396.21</v>
      </c>
      <c r="D55" s="134"/>
      <c r="E55" s="134">
        <v>44692.56</v>
      </c>
      <c r="F55" s="134"/>
      <c r="G55" s="135">
        <f t="shared" si="0"/>
        <v>24.503009135990272</v>
      </c>
      <c r="H55" s="174" t="e">
        <f t="shared" si="1"/>
        <v>#DIV/0!</v>
      </c>
    </row>
    <row r="56" spans="1:8" ht="14">
      <c r="A56" s="131">
        <v>51</v>
      </c>
      <c r="B56" s="49" t="s">
        <v>278</v>
      </c>
      <c r="C56" s="132">
        <v>389668</v>
      </c>
      <c r="D56" s="132"/>
      <c r="E56" s="132">
        <v>406383</v>
      </c>
      <c r="F56" s="132"/>
      <c r="G56" s="38">
        <f t="shared" si="0"/>
        <v>104.28954905201351</v>
      </c>
      <c r="H56" s="174" t="e">
        <f t="shared" si="1"/>
        <v>#DIV/0!</v>
      </c>
    </row>
    <row r="57" spans="1:8">
      <c r="D57" s="24" t="s">
        <v>691</v>
      </c>
    </row>
  </sheetData>
  <autoFilter ref="C5:H56"/>
  <mergeCells count="7">
    <mergeCell ref="A1:H1"/>
    <mergeCell ref="A2:H2"/>
    <mergeCell ref="C4:D4"/>
    <mergeCell ref="E4:F4"/>
    <mergeCell ref="G4:H4"/>
    <mergeCell ref="B4:B5"/>
    <mergeCell ref="A4:A5"/>
  </mergeCells>
  <conditionalFormatting sqref="H1:H4 H6:H1048576">
    <cfRule type="cellIs" dxfId="39" priority="1" operator="lessThan">
      <formula>40</formula>
    </cfRule>
  </conditionalFormatting>
  <pageMargins left="1.45" right="0.7" top="0.75" bottom="0.75" header="0.3" footer="0.3"/>
  <pageSetup paperSize="9" scale="8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Q61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O49" sqref="O49"/>
    </sheetView>
  </sheetViews>
  <sheetFormatPr baseColWidth="10" defaultColWidth="4.3984375" defaultRowHeight="14"/>
  <cols>
    <col min="1" max="1" width="4.3984375" style="171"/>
    <col min="2" max="2" width="24.796875" style="50" customWidth="1"/>
    <col min="3" max="3" width="11.59765625" style="69" bestFit="1" customWidth="1"/>
    <col min="4" max="4" width="12" style="69" bestFit="1" customWidth="1"/>
    <col min="5" max="6" width="11.59765625" style="69" bestFit="1" customWidth="1"/>
    <col min="7" max="7" width="10.3984375" style="69" customWidth="1"/>
    <col min="8" max="8" width="9.59765625" style="69" customWidth="1"/>
    <col min="9" max="9" width="10.3984375" style="69" bestFit="1" customWidth="1"/>
    <col min="10" max="10" width="12.19921875" style="69" bestFit="1" customWidth="1"/>
    <col min="11" max="11" width="11.59765625" style="69" bestFit="1" customWidth="1"/>
    <col min="12" max="12" width="11.796875" style="69" bestFit="1" customWidth="1"/>
    <col min="13" max="13" width="9" style="67" customWidth="1"/>
    <col min="14" max="14" width="4.3984375" style="50"/>
    <col min="15" max="15" width="10.59765625" style="69" bestFit="1" customWidth="1"/>
    <col min="16" max="16" width="8.796875" style="50" bestFit="1" customWidth="1"/>
    <col min="17" max="17" width="8.59765625" style="50" customWidth="1"/>
    <col min="18" max="16384" width="4.3984375" style="50"/>
  </cols>
  <sheetData>
    <row r="1" spans="1:17" ht="15" customHeight="1">
      <c r="A1" s="421" t="s">
        <v>707</v>
      </c>
      <c r="B1" s="421"/>
      <c r="C1" s="421"/>
      <c r="D1" s="421"/>
      <c r="E1" s="421"/>
      <c r="F1" s="421"/>
      <c r="G1" s="421"/>
      <c r="H1" s="421"/>
      <c r="I1" s="421"/>
      <c r="J1" s="421"/>
      <c r="K1" s="421"/>
      <c r="L1" s="421"/>
    </row>
    <row r="2" spans="1:17" ht="15" customHeight="1">
      <c r="B2" s="66" t="s">
        <v>127</v>
      </c>
      <c r="H2" s="69" t="s">
        <v>136</v>
      </c>
      <c r="J2" s="70" t="s">
        <v>118</v>
      </c>
    </row>
    <row r="3" spans="1:17" ht="15" customHeight="1">
      <c r="A3" s="422" t="s">
        <v>113</v>
      </c>
      <c r="B3" s="422" t="s">
        <v>97</v>
      </c>
      <c r="C3" s="423" t="s">
        <v>708</v>
      </c>
      <c r="D3" s="423"/>
      <c r="E3" s="423"/>
      <c r="F3" s="423"/>
      <c r="G3" s="423"/>
      <c r="H3" s="423"/>
      <c r="I3" s="423"/>
      <c r="J3" s="423"/>
      <c r="K3" s="423"/>
      <c r="L3" s="423"/>
      <c r="M3" s="420" t="s">
        <v>214</v>
      </c>
    </row>
    <row r="4" spans="1:17" ht="25" customHeight="1">
      <c r="A4" s="422"/>
      <c r="B4" s="422"/>
      <c r="C4" s="423" t="s">
        <v>32</v>
      </c>
      <c r="D4" s="423"/>
      <c r="E4" s="423" t="s">
        <v>119</v>
      </c>
      <c r="F4" s="423"/>
      <c r="G4" s="423" t="s">
        <v>115</v>
      </c>
      <c r="H4" s="423"/>
      <c r="I4" s="423" t="s">
        <v>116</v>
      </c>
      <c r="J4" s="423"/>
      <c r="K4" s="423" t="s">
        <v>33</v>
      </c>
      <c r="L4" s="423"/>
      <c r="M4" s="420"/>
      <c r="O4" s="357"/>
    </row>
    <row r="5" spans="1:17" ht="15" customHeight="1">
      <c r="A5" s="422"/>
      <c r="B5" s="422"/>
      <c r="C5" s="145" t="s">
        <v>30</v>
      </c>
      <c r="D5" s="145" t="s">
        <v>17</v>
      </c>
      <c r="E5" s="185" t="s">
        <v>30</v>
      </c>
      <c r="F5" s="145" t="s">
        <v>17</v>
      </c>
      <c r="G5" s="145" t="s">
        <v>30</v>
      </c>
      <c r="H5" s="145" t="s">
        <v>17</v>
      </c>
      <c r="I5" s="145" t="s">
        <v>30</v>
      </c>
      <c r="J5" s="145" t="s">
        <v>17</v>
      </c>
      <c r="K5" s="145" t="s">
        <v>30</v>
      </c>
      <c r="L5" s="145" t="s">
        <v>17</v>
      </c>
      <c r="M5" s="420"/>
      <c r="O5" s="249"/>
    </row>
    <row r="6" spans="1:17">
      <c r="A6" s="48">
        <v>1</v>
      </c>
      <c r="B6" s="49" t="s">
        <v>52</v>
      </c>
      <c r="C6" s="62">
        <v>104244</v>
      </c>
      <c r="D6" s="62">
        <v>210568</v>
      </c>
      <c r="E6" s="62">
        <v>65150</v>
      </c>
      <c r="F6" s="62">
        <v>119433</v>
      </c>
      <c r="G6" s="62">
        <v>11</v>
      </c>
      <c r="H6" s="62">
        <v>1906</v>
      </c>
      <c r="I6" s="62">
        <v>1915</v>
      </c>
      <c r="J6" s="62">
        <v>18554</v>
      </c>
      <c r="K6" s="62">
        <f>C6+G6+I6</f>
        <v>106170</v>
      </c>
      <c r="L6" s="62">
        <f>D6+H6+J6</f>
        <v>231028</v>
      </c>
      <c r="M6" s="63">
        <f>L6*100/'CD Ratio_3'!F6</f>
        <v>28.540121188162843</v>
      </c>
      <c r="P6" s="69"/>
      <c r="Q6" s="69"/>
    </row>
    <row r="7" spans="1:17">
      <c r="A7" s="48">
        <v>2</v>
      </c>
      <c r="B7" s="49" t="s">
        <v>53</v>
      </c>
      <c r="C7" s="62">
        <v>2103</v>
      </c>
      <c r="D7" s="62">
        <v>4200</v>
      </c>
      <c r="E7" s="62">
        <v>1794</v>
      </c>
      <c r="F7" s="62">
        <v>3636</v>
      </c>
      <c r="G7" s="62">
        <v>0</v>
      </c>
      <c r="H7" s="62">
        <v>0</v>
      </c>
      <c r="I7" s="62">
        <v>11</v>
      </c>
      <c r="J7" s="62">
        <v>8071</v>
      </c>
      <c r="K7" s="62">
        <f t="shared" ref="K7:K57" si="0">C7+G7+I7</f>
        <v>2114</v>
      </c>
      <c r="L7" s="62">
        <f t="shared" ref="L7:L57" si="1">D7+H7+J7</f>
        <v>12271</v>
      </c>
      <c r="M7" s="63">
        <f>L7*100/'CD Ratio_3'!F7</f>
        <v>13.319656561051591</v>
      </c>
      <c r="P7" s="69"/>
      <c r="Q7" s="69"/>
    </row>
    <row r="8" spans="1:17">
      <c r="A8" s="48">
        <v>3</v>
      </c>
      <c r="B8" s="49" t="s">
        <v>54</v>
      </c>
      <c r="C8" s="62">
        <v>41501</v>
      </c>
      <c r="D8" s="62">
        <v>90866</v>
      </c>
      <c r="E8" s="62">
        <v>37841</v>
      </c>
      <c r="F8" s="62">
        <v>68541</v>
      </c>
      <c r="G8" s="62">
        <v>2745</v>
      </c>
      <c r="H8" s="62">
        <v>77177</v>
      </c>
      <c r="I8" s="62">
        <v>2410</v>
      </c>
      <c r="J8" s="62">
        <v>105385</v>
      </c>
      <c r="K8" s="62">
        <f t="shared" si="0"/>
        <v>46656</v>
      </c>
      <c r="L8" s="62">
        <f t="shared" si="1"/>
        <v>273428</v>
      </c>
      <c r="M8" s="63">
        <f>L8*100/'CD Ratio_3'!F8</f>
        <v>27.210610852478659</v>
      </c>
      <c r="P8" s="69"/>
      <c r="Q8" s="69"/>
    </row>
    <row r="9" spans="1:17">
      <c r="A9" s="48">
        <v>4</v>
      </c>
      <c r="B9" s="49" t="s">
        <v>55</v>
      </c>
      <c r="C9" s="62">
        <v>368964</v>
      </c>
      <c r="D9" s="62">
        <v>806655</v>
      </c>
      <c r="E9" s="62">
        <v>350972</v>
      </c>
      <c r="F9" s="62">
        <v>725379</v>
      </c>
      <c r="G9" s="62">
        <v>26435</v>
      </c>
      <c r="H9" s="62">
        <v>71423</v>
      </c>
      <c r="I9" s="62">
        <v>40347</v>
      </c>
      <c r="J9" s="62">
        <v>98391</v>
      </c>
      <c r="K9" s="62">
        <f t="shared" si="0"/>
        <v>435746</v>
      </c>
      <c r="L9" s="62">
        <f t="shared" si="1"/>
        <v>976469</v>
      </c>
      <c r="M9" s="63">
        <f>L9*100/'CD Ratio_3'!F9</f>
        <v>49.122631386459233</v>
      </c>
      <c r="P9" s="69"/>
      <c r="Q9" s="69"/>
    </row>
    <row r="10" spans="1:17">
      <c r="A10" s="48">
        <v>5</v>
      </c>
      <c r="B10" s="49" t="s">
        <v>56</v>
      </c>
      <c r="C10" s="62">
        <v>46747</v>
      </c>
      <c r="D10" s="62">
        <v>82098.710000000006</v>
      </c>
      <c r="E10" s="62">
        <v>41284</v>
      </c>
      <c r="F10" s="62">
        <v>69452</v>
      </c>
      <c r="G10" s="62">
        <v>117</v>
      </c>
      <c r="H10" s="62">
        <v>2352.7199999999998</v>
      </c>
      <c r="I10" s="62">
        <v>2923</v>
      </c>
      <c r="J10" s="62">
        <v>15582.3</v>
      </c>
      <c r="K10" s="62">
        <f t="shared" si="0"/>
        <v>49787</v>
      </c>
      <c r="L10" s="62">
        <f t="shared" si="1"/>
        <v>100033.73000000001</v>
      </c>
      <c r="M10" s="63">
        <f>L10*100/'CD Ratio_3'!F10</f>
        <v>30.58536861287088</v>
      </c>
      <c r="P10" s="69"/>
      <c r="Q10" s="69"/>
    </row>
    <row r="11" spans="1:17">
      <c r="A11" s="48">
        <v>6</v>
      </c>
      <c r="B11" s="49" t="s">
        <v>57</v>
      </c>
      <c r="C11" s="62">
        <v>53219</v>
      </c>
      <c r="D11" s="62">
        <v>129062.9</v>
      </c>
      <c r="E11" s="62">
        <v>35532</v>
      </c>
      <c r="F11" s="62">
        <v>70477.009999999995</v>
      </c>
      <c r="G11" s="62">
        <v>45</v>
      </c>
      <c r="H11" s="62">
        <v>9330</v>
      </c>
      <c r="I11" s="62">
        <v>59</v>
      </c>
      <c r="J11" s="62">
        <v>2830.4</v>
      </c>
      <c r="K11" s="62">
        <f t="shared" si="0"/>
        <v>53323</v>
      </c>
      <c r="L11" s="62">
        <f t="shared" si="1"/>
        <v>141223.29999999999</v>
      </c>
      <c r="M11" s="63">
        <f>L11*100/'CD Ratio_3'!F11</f>
        <v>29.064356225763973</v>
      </c>
      <c r="P11" s="69"/>
      <c r="Q11" s="69"/>
    </row>
    <row r="12" spans="1:17">
      <c r="A12" s="48">
        <v>7</v>
      </c>
      <c r="B12" s="49" t="s">
        <v>58</v>
      </c>
      <c r="C12" s="62">
        <v>308044</v>
      </c>
      <c r="D12" s="62">
        <v>497843</v>
      </c>
      <c r="E12" s="62">
        <v>247746</v>
      </c>
      <c r="F12" s="62">
        <v>390272</v>
      </c>
      <c r="G12" s="62">
        <v>525</v>
      </c>
      <c r="H12" s="62">
        <v>24587</v>
      </c>
      <c r="I12" s="62">
        <v>1287</v>
      </c>
      <c r="J12" s="62">
        <v>43438</v>
      </c>
      <c r="K12" s="62">
        <f t="shared" si="0"/>
        <v>309856</v>
      </c>
      <c r="L12" s="62">
        <f t="shared" si="1"/>
        <v>565868</v>
      </c>
      <c r="M12" s="63">
        <f>L12*100/'CD Ratio_3'!F12</f>
        <v>41.09256189104736</v>
      </c>
      <c r="P12" s="69"/>
      <c r="Q12" s="69"/>
    </row>
    <row r="13" spans="1:17">
      <c r="A13" s="48">
        <v>8</v>
      </c>
      <c r="B13" s="49" t="s">
        <v>45</v>
      </c>
      <c r="C13" s="62">
        <v>13053</v>
      </c>
      <c r="D13" s="62">
        <v>42941.89</v>
      </c>
      <c r="E13" s="62">
        <v>9010</v>
      </c>
      <c r="F13" s="62">
        <v>26736.39</v>
      </c>
      <c r="G13" s="62">
        <v>0</v>
      </c>
      <c r="H13" s="62">
        <v>0</v>
      </c>
      <c r="I13" s="62">
        <v>0</v>
      </c>
      <c r="J13" s="62">
        <v>0</v>
      </c>
      <c r="K13" s="62">
        <f t="shared" si="0"/>
        <v>13053</v>
      </c>
      <c r="L13" s="62">
        <f t="shared" si="1"/>
        <v>42941.89</v>
      </c>
      <c r="M13" s="63">
        <f>L13*100/'CD Ratio_3'!F13</f>
        <v>32.27767045753501</v>
      </c>
      <c r="P13" s="69"/>
      <c r="Q13" s="69"/>
    </row>
    <row r="14" spans="1:17">
      <c r="A14" s="48">
        <v>9</v>
      </c>
      <c r="B14" s="49" t="s">
        <v>46</v>
      </c>
      <c r="C14" s="62">
        <v>11646</v>
      </c>
      <c r="D14" s="62">
        <v>23632</v>
      </c>
      <c r="E14" s="62">
        <v>8879</v>
      </c>
      <c r="F14" s="62">
        <v>17407</v>
      </c>
      <c r="G14" s="62">
        <v>137</v>
      </c>
      <c r="H14" s="62">
        <v>560</v>
      </c>
      <c r="I14" s="62">
        <v>44</v>
      </c>
      <c r="J14" s="62">
        <v>818</v>
      </c>
      <c r="K14" s="62">
        <f t="shared" si="0"/>
        <v>11827</v>
      </c>
      <c r="L14" s="62">
        <f t="shared" si="1"/>
        <v>25010</v>
      </c>
      <c r="M14" s="63">
        <f>L14*100/'CD Ratio_3'!F14</f>
        <v>14.592872283368489</v>
      </c>
      <c r="P14" s="69"/>
      <c r="Q14" s="69"/>
    </row>
    <row r="15" spans="1:17">
      <c r="A15" s="48">
        <v>10</v>
      </c>
      <c r="B15" s="49" t="s">
        <v>78</v>
      </c>
      <c r="C15" s="62">
        <v>25870</v>
      </c>
      <c r="D15" s="62">
        <v>54424</v>
      </c>
      <c r="E15" s="62">
        <v>16556</v>
      </c>
      <c r="F15" s="62">
        <v>39064</v>
      </c>
      <c r="G15" s="62">
        <v>32</v>
      </c>
      <c r="H15" s="62">
        <v>492</v>
      </c>
      <c r="I15" s="62">
        <v>80</v>
      </c>
      <c r="J15" s="62">
        <v>5026</v>
      </c>
      <c r="K15" s="62">
        <f t="shared" si="0"/>
        <v>25982</v>
      </c>
      <c r="L15" s="62">
        <f t="shared" si="1"/>
        <v>59942</v>
      </c>
      <c r="M15" s="63">
        <f>L15*100/'CD Ratio_3'!F15</f>
        <v>12.929513423035941</v>
      </c>
      <c r="P15" s="69"/>
      <c r="Q15" s="69"/>
    </row>
    <row r="16" spans="1:17">
      <c r="A16" s="48">
        <v>11</v>
      </c>
      <c r="B16" s="49" t="s">
        <v>59</v>
      </c>
      <c r="C16" s="62">
        <v>2177</v>
      </c>
      <c r="D16" s="62">
        <v>3849</v>
      </c>
      <c r="E16" s="62">
        <v>2177</v>
      </c>
      <c r="F16" s="62">
        <v>3849</v>
      </c>
      <c r="G16" s="62">
        <v>201</v>
      </c>
      <c r="H16" s="62">
        <v>736</v>
      </c>
      <c r="I16" s="62">
        <v>835</v>
      </c>
      <c r="J16" s="62">
        <v>1564</v>
      </c>
      <c r="K16" s="62">
        <f t="shared" si="0"/>
        <v>3213</v>
      </c>
      <c r="L16" s="62">
        <f t="shared" si="1"/>
        <v>6149</v>
      </c>
      <c r="M16" s="63">
        <f>L16*100/'CD Ratio_3'!F16</f>
        <v>10.622714989049914</v>
      </c>
      <c r="P16" s="69"/>
      <c r="Q16" s="69"/>
    </row>
    <row r="17" spans="1:17">
      <c r="A17" s="48">
        <v>12</v>
      </c>
      <c r="B17" s="49" t="s">
        <v>60</v>
      </c>
      <c r="C17" s="62">
        <v>3234</v>
      </c>
      <c r="D17" s="62">
        <v>7749</v>
      </c>
      <c r="E17" s="62">
        <v>2423</v>
      </c>
      <c r="F17" s="62">
        <v>4649</v>
      </c>
      <c r="G17" s="62">
        <v>2</v>
      </c>
      <c r="H17" s="62">
        <v>11</v>
      </c>
      <c r="I17" s="62">
        <v>183</v>
      </c>
      <c r="J17" s="62">
        <v>1428</v>
      </c>
      <c r="K17" s="62">
        <f t="shared" si="0"/>
        <v>3419</v>
      </c>
      <c r="L17" s="62">
        <f t="shared" si="1"/>
        <v>9188</v>
      </c>
      <c r="M17" s="63">
        <f>L17*100/'CD Ratio_3'!F17</f>
        <v>8.9831834180680481</v>
      </c>
      <c r="P17" s="69"/>
      <c r="Q17" s="69"/>
    </row>
    <row r="18" spans="1:17">
      <c r="A18" s="48">
        <v>13</v>
      </c>
      <c r="B18" s="49" t="s">
        <v>189</v>
      </c>
      <c r="C18" s="62">
        <v>10407</v>
      </c>
      <c r="D18" s="62">
        <v>30465</v>
      </c>
      <c r="E18" s="62">
        <v>8032</v>
      </c>
      <c r="F18" s="62">
        <v>19090</v>
      </c>
      <c r="G18" s="62">
        <v>196</v>
      </c>
      <c r="H18" s="62">
        <v>3926</v>
      </c>
      <c r="I18" s="62">
        <v>192</v>
      </c>
      <c r="J18" s="62">
        <v>24813</v>
      </c>
      <c r="K18" s="62">
        <f t="shared" si="0"/>
        <v>10795</v>
      </c>
      <c r="L18" s="62">
        <f t="shared" si="1"/>
        <v>59204</v>
      </c>
      <c r="M18" s="63">
        <f>L18*100/'CD Ratio_3'!F18</f>
        <v>24.629029507078286</v>
      </c>
      <c r="P18" s="69"/>
      <c r="Q18" s="69"/>
    </row>
    <row r="19" spans="1:17">
      <c r="A19" s="48">
        <v>14</v>
      </c>
      <c r="B19" s="49" t="s">
        <v>190</v>
      </c>
      <c r="C19" s="62">
        <v>5500</v>
      </c>
      <c r="D19" s="62">
        <v>11264</v>
      </c>
      <c r="E19" s="62">
        <v>4706</v>
      </c>
      <c r="F19" s="62">
        <v>9868</v>
      </c>
      <c r="G19" s="62">
        <v>0</v>
      </c>
      <c r="H19" s="62">
        <v>0</v>
      </c>
      <c r="I19" s="62">
        <v>225</v>
      </c>
      <c r="J19" s="62">
        <v>2853</v>
      </c>
      <c r="K19" s="62">
        <f t="shared" si="0"/>
        <v>5725</v>
      </c>
      <c r="L19" s="62">
        <f t="shared" si="1"/>
        <v>14117</v>
      </c>
      <c r="M19" s="63">
        <f>L19*100/'CD Ratio_3'!F19</f>
        <v>18.370746307502113</v>
      </c>
      <c r="P19" s="69"/>
      <c r="Q19" s="69"/>
    </row>
    <row r="20" spans="1:17">
      <c r="A20" s="48">
        <v>15</v>
      </c>
      <c r="B20" s="49" t="s">
        <v>61</v>
      </c>
      <c r="C20" s="62">
        <v>205458</v>
      </c>
      <c r="D20" s="62">
        <v>325759.96999999997</v>
      </c>
      <c r="E20" s="62">
        <v>171596</v>
      </c>
      <c r="F20" s="62">
        <v>266992.02</v>
      </c>
      <c r="G20" s="62">
        <v>261</v>
      </c>
      <c r="H20" s="62">
        <v>15114</v>
      </c>
      <c r="I20" s="62">
        <v>214</v>
      </c>
      <c r="J20" s="62">
        <v>55202.15</v>
      </c>
      <c r="K20" s="62">
        <f t="shared" si="0"/>
        <v>205933</v>
      </c>
      <c r="L20" s="62">
        <f t="shared" si="1"/>
        <v>396076.12</v>
      </c>
      <c r="M20" s="63">
        <f>L20*100/'CD Ratio_3'!F20</f>
        <v>22.656751773306613</v>
      </c>
      <c r="P20" s="69"/>
      <c r="Q20" s="69"/>
    </row>
    <row r="21" spans="1:17">
      <c r="A21" s="48">
        <v>16</v>
      </c>
      <c r="B21" s="49" t="s">
        <v>67</v>
      </c>
      <c r="C21" s="62">
        <v>635367</v>
      </c>
      <c r="D21" s="62">
        <v>1273107</v>
      </c>
      <c r="E21" s="62">
        <v>522889</v>
      </c>
      <c r="F21" s="62">
        <v>1092438</v>
      </c>
      <c r="G21" s="62">
        <v>759</v>
      </c>
      <c r="H21" s="62">
        <v>3100</v>
      </c>
      <c r="I21" s="62">
        <v>1584</v>
      </c>
      <c r="J21" s="62">
        <v>1010</v>
      </c>
      <c r="K21" s="62">
        <f t="shared" si="0"/>
        <v>637710</v>
      </c>
      <c r="L21" s="62">
        <f t="shared" si="1"/>
        <v>1277217</v>
      </c>
      <c r="M21" s="63">
        <f>L21*100/'CD Ratio_3'!F21</f>
        <v>19.055093581613182</v>
      </c>
      <c r="P21" s="69"/>
      <c r="Q21" s="69"/>
    </row>
    <row r="22" spans="1:17">
      <c r="A22" s="48">
        <v>17</v>
      </c>
      <c r="B22" s="49" t="s">
        <v>62</v>
      </c>
      <c r="C22" s="62">
        <v>11672</v>
      </c>
      <c r="D22" s="62">
        <v>18700</v>
      </c>
      <c r="E22" s="62">
        <v>9187</v>
      </c>
      <c r="F22" s="62">
        <v>14570</v>
      </c>
      <c r="G22" s="62">
        <v>9</v>
      </c>
      <c r="H22" s="62">
        <v>534</v>
      </c>
      <c r="I22" s="62">
        <v>124</v>
      </c>
      <c r="J22" s="62">
        <v>1618</v>
      </c>
      <c r="K22" s="62">
        <f t="shared" si="0"/>
        <v>11805</v>
      </c>
      <c r="L22" s="62">
        <f t="shared" si="1"/>
        <v>20852</v>
      </c>
      <c r="M22" s="63">
        <f>L22*100/'CD Ratio_3'!F22</f>
        <v>12.677297957843667</v>
      </c>
      <c r="P22" s="69"/>
      <c r="Q22" s="69"/>
    </row>
    <row r="23" spans="1:17">
      <c r="A23" s="48">
        <v>18</v>
      </c>
      <c r="B23" s="49" t="s">
        <v>191</v>
      </c>
      <c r="C23" s="62">
        <v>118152</v>
      </c>
      <c r="D23" s="62">
        <v>120162</v>
      </c>
      <c r="E23" s="62">
        <v>100834</v>
      </c>
      <c r="F23" s="62">
        <v>118101</v>
      </c>
      <c r="G23" s="62">
        <v>5030</v>
      </c>
      <c r="H23" s="62">
        <v>13242</v>
      </c>
      <c r="I23" s="62">
        <v>2777</v>
      </c>
      <c r="J23" s="62">
        <v>2998</v>
      </c>
      <c r="K23" s="62">
        <f t="shared" si="0"/>
        <v>125959</v>
      </c>
      <c r="L23" s="62">
        <f t="shared" si="1"/>
        <v>136402</v>
      </c>
      <c r="M23" s="63">
        <f>L23*100/'CD Ratio_3'!F23</f>
        <v>27.640975418697895</v>
      </c>
      <c r="P23" s="69"/>
      <c r="Q23" s="69"/>
    </row>
    <row r="24" spans="1:17">
      <c r="A24" s="48">
        <v>19</v>
      </c>
      <c r="B24" s="49" t="s">
        <v>63</v>
      </c>
      <c r="C24" s="62">
        <v>136474</v>
      </c>
      <c r="D24" s="62">
        <v>309610</v>
      </c>
      <c r="E24" s="62">
        <v>122530</v>
      </c>
      <c r="F24" s="62">
        <v>272146</v>
      </c>
      <c r="G24" s="62">
        <v>947</v>
      </c>
      <c r="H24" s="62">
        <v>12464</v>
      </c>
      <c r="I24" s="62">
        <v>1598</v>
      </c>
      <c r="J24" s="62">
        <v>52915</v>
      </c>
      <c r="K24" s="62">
        <f t="shared" si="0"/>
        <v>139019</v>
      </c>
      <c r="L24" s="62">
        <f t="shared" si="1"/>
        <v>374989</v>
      </c>
      <c r="M24" s="63">
        <f>L24*100/'CD Ratio_3'!F24</f>
        <v>28.420939343388831</v>
      </c>
      <c r="P24" s="69"/>
      <c r="Q24" s="69"/>
    </row>
    <row r="25" spans="1:17">
      <c r="A25" s="48">
        <v>20</v>
      </c>
      <c r="B25" s="49" t="s">
        <v>64</v>
      </c>
      <c r="C25" s="62">
        <v>380</v>
      </c>
      <c r="D25" s="62">
        <v>795.59</v>
      </c>
      <c r="E25" s="62">
        <v>92</v>
      </c>
      <c r="F25" s="62">
        <v>248.89</v>
      </c>
      <c r="G25" s="62">
        <v>8</v>
      </c>
      <c r="H25" s="62">
        <v>33.479999999999997</v>
      </c>
      <c r="I25" s="62">
        <v>10</v>
      </c>
      <c r="J25" s="62">
        <v>40.76</v>
      </c>
      <c r="K25" s="62">
        <f t="shared" si="0"/>
        <v>398</v>
      </c>
      <c r="L25" s="62">
        <f t="shared" si="1"/>
        <v>869.83</v>
      </c>
      <c r="M25" s="63">
        <f>L25*100/'CD Ratio_3'!F25</f>
        <v>2.3264329080745676</v>
      </c>
      <c r="P25" s="69"/>
      <c r="Q25" s="69"/>
    </row>
    <row r="26" spans="1:17">
      <c r="A26" s="48">
        <v>21</v>
      </c>
      <c r="B26" s="49" t="s">
        <v>47</v>
      </c>
      <c r="C26" s="62">
        <v>10609</v>
      </c>
      <c r="D26" s="62">
        <v>18749.060000000001</v>
      </c>
      <c r="E26" s="62">
        <v>6739</v>
      </c>
      <c r="F26" s="62">
        <v>14319</v>
      </c>
      <c r="G26" s="62">
        <v>402</v>
      </c>
      <c r="H26" s="62">
        <v>2760</v>
      </c>
      <c r="I26" s="62">
        <v>498</v>
      </c>
      <c r="J26" s="62">
        <v>2424</v>
      </c>
      <c r="K26" s="62">
        <f t="shared" si="0"/>
        <v>11509</v>
      </c>
      <c r="L26" s="62">
        <f t="shared" si="1"/>
        <v>23933.06</v>
      </c>
      <c r="M26" s="63">
        <f>L26*100/'CD Ratio_3'!F26</f>
        <v>20.92178717229201</v>
      </c>
      <c r="P26" s="69"/>
      <c r="Q26" s="69"/>
    </row>
    <row r="27" spans="1:17" s="66" customFormat="1">
      <c r="A27" s="144"/>
      <c r="B27" s="152" t="s">
        <v>306</v>
      </c>
      <c r="C27" s="65">
        <f>SUM(C6:C26)</f>
        <v>2114821</v>
      </c>
      <c r="D27" s="65">
        <f t="shared" ref="D27:K27" si="2">SUM(D6:D26)</f>
        <v>4062502.1199999996</v>
      </c>
      <c r="E27" s="65">
        <f t="shared" si="2"/>
        <v>1765969</v>
      </c>
      <c r="F27" s="65">
        <f t="shared" si="2"/>
        <v>3346668.31</v>
      </c>
      <c r="G27" s="65">
        <f t="shared" si="2"/>
        <v>37862</v>
      </c>
      <c r="H27" s="65">
        <f t="shared" si="2"/>
        <v>239748.2</v>
      </c>
      <c r="I27" s="65">
        <f t="shared" si="2"/>
        <v>57316</v>
      </c>
      <c r="J27" s="65">
        <f t="shared" si="2"/>
        <v>444961.61</v>
      </c>
      <c r="K27" s="65">
        <f t="shared" si="2"/>
        <v>2209999</v>
      </c>
      <c r="L27" s="65">
        <f t="shared" ref="L27" si="3">SUM(L6:L26)</f>
        <v>4747211.9300000006</v>
      </c>
      <c r="M27" s="60">
        <f>L27*100/'CD Ratio_3'!F27</f>
        <v>26.506219508641546</v>
      </c>
      <c r="O27" s="69"/>
      <c r="P27" s="69"/>
      <c r="Q27" s="69"/>
    </row>
    <row r="28" spans="1:17">
      <c r="A28" s="48">
        <v>22</v>
      </c>
      <c r="B28" s="49" t="s">
        <v>44</v>
      </c>
      <c r="C28" s="62">
        <v>77315</v>
      </c>
      <c r="D28" s="62">
        <v>106185.44</v>
      </c>
      <c r="E28" s="62">
        <v>7242</v>
      </c>
      <c r="F28" s="62">
        <v>47395.23</v>
      </c>
      <c r="G28" s="62">
        <v>23</v>
      </c>
      <c r="H28" s="62">
        <v>2660.54</v>
      </c>
      <c r="I28" s="62">
        <v>83</v>
      </c>
      <c r="J28" s="62">
        <v>20335.97</v>
      </c>
      <c r="K28" s="62">
        <f t="shared" si="0"/>
        <v>77421</v>
      </c>
      <c r="L28" s="62">
        <f t="shared" si="1"/>
        <v>129181.95</v>
      </c>
      <c r="M28" s="63">
        <f>L28*100/'CD Ratio_3'!F28</f>
        <v>16.62170459222278</v>
      </c>
      <c r="P28" s="69"/>
      <c r="Q28" s="69"/>
    </row>
    <row r="29" spans="1:17">
      <c r="A29" s="48">
        <v>23</v>
      </c>
      <c r="B29" s="49" t="s">
        <v>192</v>
      </c>
      <c r="C29" s="62">
        <v>119676</v>
      </c>
      <c r="D29" s="62">
        <v>39863.699999999997</v>
      </c>
      <c r="E29" s="62">
        <v>0</v>
      </c>
      <c r="F29" s="62">
        <v>0</v>
      </c>
      <c r="G29" s="62">
        <v>0</v>
      </c>
      <c r="H29" s="62">
        <v>0</v>
      </c>
      <c r="I29" s="62">
        <v>0</v>
      </c>
      <c r="J29" s="62">
        <v>0</v>
      </c>
      <c r="K29" s="62">
        <f t="shared" si="0"/>
        <v>119676</v>
      </c>
      <c r="L29" s="62">
        <f t="shared" si="1"/>
        <v>39863.699999999997</v>
      </c>
      <c r="M29" s="63">
        <f>L29*100/'CD Ratio_3'!F29</f>
        <v>38.272027607066285</v>
      </c>
      <c r="P29" s="69"/>
      <c r="Q29" s="69"/>
    </row>
    <row r="30" spans="1:17">
      <c r="A30" s="48">
        <v>24</v>
      </c>
      <c r="B30" s="49" t="s">
        <v>193</v>
      </c>
      <c r="C30" s="62">
        <v>147</v>
      </c>
      <c r="D30" s="62">
        <v>213</v>
      </c>
      <c r="E30" s="62">
        <v>145</v>
      </c>
      <c r="F30" s="62">
        <v>203</v>
      </c>
      <c r="G30" s="62">
        <v>0</v>
      </c>
      <c r="H30" s="62">
        <v>0</v>
      </c>
      <c r="I30" s="62">
        <v>0</v>
      </c>
      <c r="J30" s="62">
        <v>0</v>
      </c>
      <c r="K30" s="62">
        <f t="shared" si="0"/>
        <v>147</v>
      </c>
      <c r="L30" s="62">
        <f t="shared" si="1"/>
        <v>213</v>
      </c>
      <c r="M30" s="63">
        <f>L30*100/'CD Ratio_3'!F30</f>
        <v>21.981424148606813</v>
      </c>
      <c r="P30" s="69"/>
      <c r="Q30" s="69"/>
    </row>
    <row r="31" spans="1:17">
      <c r="A31" s="48">
        <v>25</v>
      </c>
      <c r="B31" s="49" t="s">
        <v>48</v>
      </c>
      <c r="C31" s="62">
        <v>0</v>
      </c>
      <c r="D31" s="62">
        <v>0</v>
      </c>
      <c r="E31" s="62">
        <v>0</v>
      </c>
      <c r="F31" s="62">
        <v>0</v>
      </c>
      <c r="G31" s="62">
        <v>3</v>
      </c>
      <c r="H31" s="62">
        <v>73.53</v>
      </c>
      <c r="I31" s="62">
        <v>8</v>
      </c>
      <c r="J31" s="62">
        <v>237.28</v>
      </c>
      <c r="K31" s="62">
        <f t="shared" si="0"/>
        <v>11</v>
      </c>
      <c r="L31" s="62">
        <f t="shared" si="1"/>
        <v>310.81</v>
      </c>
      <c r="M31" s="63">
        <f>L31*100/'CD Ratio_3'!F31</f>
        <v>3.0379922527825372</v>
      </c>
      <c r="P31" s="69"/>
      <c r="Q31" s="69"/>
    </row>
    <row r="32" spans="1:17">
      <c r="A32" s="48">
        <v>26</v>
      </c>
      <c r="B32" s="49" t="s">
        <v>194</v>
      </c>
      <c r="C32" s="62">
        <v>47880</v>
      </c>
      <c r="D32" s="62">
        <v>40868</v>
      </c>
      <c r="E32" s="62">
        <v>8438</v>
      </c>
      <c r="F32" s="62">
        <v>26469</v>
      </c>
      <c r="G32" s="62">
        <v>1</v>
      </c>
      <c r="H32" s="62">
        <v>124</v>
      </c>
      <c r="I32" s="62">
        <v>16</v>
      </c>
      <c r="J32" s="62">
        <v>844</v>
      </c>
      <c r="K32" s="62">
        <f t="shared" si="0"/>
        <v>47897</v>
      </c>
      <c r="L32" s="62">
        <f t="shared" si="1"/>
        <v>41836</v>
      </c>
      <c r="M32" s="63">
        <f>L32*100/'CD Ratio_3'!F32</f>
        <v>50.303001154290115</v>
      </c>
      <c r="P32" s="69"/>
      <c r="Q32" s="69"/>
    </row>
    <row r="33" spans="1:17">
      <c r="A33" s="48">
        <v>27</v>
      </c>
      <c r="B33" s="49" t="s">
        <v>195</v>
      </c>
      <c r="C33" s="62">
        <v>0</v>
      </c>
      <c r="D33" s="62">
        <v>0</v>
      </c>
      <c r="E33" s="62">
        <v>0</v>
      </c>
      <c r="F33" s="62">
        <v>0</v>
      </c>
      <c r="G33" s="62">
        <v>0</v>
      </c>
      <c r="H33" s="62">
        <v>0</v>
      </c>
      <c r="I33" s="62">
        <v>0</v>
      </c>
      <c r="J33" s="62">
        <v>0</v>
      </c>
      <c r="K33" s="62">
        <f t="shared" si="0"/>
        <v>0</v>
      </c>
      <c r="L33" s="62">
        <f t="shared" si="1"/>
        <v>0</v>
      </c>
      <c r="M33" s="63">
        <f>L33*100/'CD Ratio_3'!F33</f>
        <v>0</v>
      </c>
      <c r="P33" s="69"/>
      <c r="Q33" s="69"/>
    </row>
    <row r="34" spans="1:17">
      <c r="A34" s="48">
        <v>28</v>
      </c>
      <c r="B34" s="49" t="s">
        <v>196</v>
      </c>
      <c r="C34" s="62">
        <v>4534</v>
      </c>
      <c r="D34" s="62">
        <v>7995</v>
      </c>
      <c r="E34" s="62">
        <v>4318</v>
      </c>
      <c r="F34" s="62">
        <v>6823</v>
      </c>
      <c r="G34" s="62">
        <v>2</v>
      </c>
      <c r="H34" s="62">
        <v>475</v>
      </c>
      <c r="I34" s="62">
        <v>14</v>
      </c>
      <c r="J34" s="62">
        <v>1199</v>
      </c>
      <c r="K34" s="62">
        <f t="shared" si="0"/>
        <v>4550</v>
      </c>
      <c r="L34" s="62">
        <f t="shared" si="1"/>
        <v>9669</v>
      </c>
      <c r="M34" s="63">
        <f>L34*100/'CD Ratio_3'!F34</f>
        <v>37.108535462081669</v>
      </c>
      <c r="P34" s="69"/>
      <c r="Q34" s="69"/>
    </row>
    <row r="35" spans="1:17">
      <c r="A35" s="48">
        <v>29</v>
      </c>
      <c r="B35" s="49" t="s">
        <v>68</v>
      </c>
      <c r="C35" s="62">
        <v>174375</v>
      </c>
      <c r="D35" s="62">
        <v>364900.23</v>
      </c>
      <c r="E35" s="62">
        <v>54010</v>
      </c>
      <c r="F35" s="62">
        <v>245979.41</v>
      </c>
      <c r="G35" s="62">
        <v>136</v>
      </c>
      <c r="H35" s="62">
        <v>2434.77</v>
      </c>
      <c r="I35" s="62">
        <v>1233</v>
      </c>
      <c r="J35" s="62">
        <v>82896.509999999995</v>
      </c>
      <c r="K35" s="62">
        <f t="shared" si="0"/>
        <v>175744</v>
      </c>
      <c r="L35" s="62">
        <f t="shared" si="1"/>
        <v>450231.51</v>
      </c>
      <c r="M35" s="63">
        <f>L35*100/'CD Ratio_3'!F35</f>
        <v>27.676054597800775</v>
      </c>
      <c r="P35" s="69"/>
      <c r="Q35" s="69"/>
    </row>
    <row r="36" spans="1:17">
      <c r="A36" s="48">
        <v>30</v>
      </c>
      <c r="B36" s="49" t="s">
        <v>69</v>
      </c>
      <c r="C36" s="62">
        <v>148037</v>
      </c>
      <c r="D36" s="62">
        <v>355504</v>
      </c>
      <c r="E36" s="62">
        <v>75526</v>
      </c>
      <c r="F36" s="62">
        <v>256299</v>
      </c>
      <c r="G36" s="62">
        <v>262</v>
      </c>
      <c r="H36" s="62">
        <v>7474</v>
      </c>
      <c r="I36" s="62">
        <v>142</v>
      </c>
      <c r="J36" s="62">
        <v>34671</v>
      </c>
      <c r="K36" s="62">
        <f t="shared" si="0"/>
        <v>148441</v>
      </c>
      <c r="L36" s="62">
        <f t="shared" si="1"/>
        <v>397649</v>
      </c>
      <c r="M36" s="63">
        <f>L36*100/'CD Ratio_3'!F36</f>
        <v>28.279816203845609</v>
      </c>
      <c r="P36" s="69"/>
      <c r="Q36" s="69"/>
    </row>
    <row r="37" spans="1:17">
      <c r="A37" s="48">
        <v>31</v>
      </c>
      <c r="B37" s="49" t="s">
        <v>197</v>
      </c>
      <c r="C37" s="62">
        <v>80327</v>
      </c>
      <c r="D37" s="62">
        <v>21683.72</v>
      </c>
      <c r="E37" s="62">
        <v>0</v>
      </c>
      <c r="F37" s="62">
        <v>0</v>
      </c>
      <c r="G37" s="62">
        <v>0</v>
      </c>
      <c r="H37" s="62">
        <v>0</v>
      </c>
      <c r="I37" s="62">
        <v>0</v>
      </c>
      <c r="J37" s="62">
        <v>0</v>
      </c>
      <c r="K37" s="62">
        <f t="shared" si="0"/>
        <v>80327</v>
      </c>
      <c r="L37" s="62">
        <f t="shared" si="1"/>
        <v>21683.72</v>
      </c>
      <c r="M37" s="63">
        <f>L37*100/'CD Ratio_3'!F37</f>
        <v>45.432910999876377</v>
      </c>
      <c r="P37" s="69"/>
      <c r="Q37" s="69"/>
    </row>
    <row r="38" spans="1:17">
      <c r="A38" s="48">
        <v>32</v>
      </c>
      <c r="B38" s="49" t="s">
        <v>198</v>
      </c>
      <c r="C38" s="62">
        <v>33417</v>
      </c>
      <c r="D38" s="62">
        <v>81145.539999999994</v>
      </c>
      <c r="E38" s="62">
        <v>0</v>
      </c>
      <c r="F38" s="62">
        <v>0</v>
      </c>
      <c r="G38" s="62">
        <v>1</v>
      </c>
      <c r="H38" s="62">
        <v>127.48</v>
      </c>
      <c r="I38" s="62">
        <v>10</v>
      </c>
      <c r="J38" s="62">
        <v>2246.4299999999998</v>
      </c>
      <c r="K38" s="62">
        <f t="shared" si="0"/>
        <v>33428</v>
      </c>
      <c r="L38" s="62">
        <f t="shared" si="1"/>
        <v>83519.449999999983</v>
      </c>
      <c r="M38" s="63">
        <f>L38*100/'CD Ratio_3'!F38</f>
        <v>23.171526467650644</v>
      </c>
      <c r="P38" s="69"/>
      <c r="Q38" s="69"/>
    </row>
    <row r="39" spans="1:17">
      <c r="A39" s="48">
        <v>33</v>
      </c>
      <c r="B39" s="49" t="s">
        <v>199</v>
      </c>
      <c r="C39" s="62">
        <v>0</v>
      </c>
      <c r="D39" s="62">
        <v>0</v>
      </c>
      <c r="E39" s="62">
        <v>0</v>
      </c>
      <c r="F39" s="62">
        <v>0</v>
      </c>
      <c r="G39" s="62">
        <v>0</v>
      </c>
      <c r="H39" s="62">
        <v>0</v>
      </c>
      <c r="I39" s="62">
        <v>10</v>
      </c>
      <c r="J39" s="62">
        <v>44</v>
      </c>
      <c r="K39" s="62">
        <f t="shared" si="0"/>
        <v>10</v>
      </c>
      <c r="L39" s="62">
        <f t="shared" si="1"/>
        <v>44</v>
      </c>
      <c r="M39" s="63">
        <f>L39*100/'CD Ratio_3'!F39</f>
        <v>1.482979440512302</v>
      </c>
      <c r="P39" s="69"/>
      <c r="Q39" s="69"/>
    </row>
    <row r="40" spans="1:17">
      <c r="A40" s="48">
        <v>34</v>
      </c>
      <c r="B40" s="49" t="s">
        <v>200</v>
      </c>
      <c r="C40" s="62">
        <v>1286</v>
      </c>
      <c r="D40" s="62">
        <v>8545.77</v>
      </c>
      <c r="E40" s="62">
        <v>0</v>
      </c>
      <c r="F40" s="62">
        <v>0</v>
      </c>
      <c r="G40" s="62">
        <v>28</v>
      </c>
      <c r="H40" s="62">
        <v>1133.8499999999999</v>
      </c>
      <c r="I40" s="62">
        <v>103</v>
      </c>
      <c r="J40" s="62">
        <v>1999.31</v>
      </c>
      <c r="K40" s="62">
        <f t="shared" si="0"/>
        <v>1417</v>
      </c>
      <c r="L40" s="62">
        <f t="shared" si="1"/>
        <v>11678.93</v>
      </c>
      <c r="M40" s="63">
        <f>L40*100/'CD Ratio_3'!F40</f>
        <v>30.270411072520865</v>
      </c>
      <c r="P40" s="69"/>
      <c r="Q40" s="69"/>
    </row>
    <row r="41" spans="1:17">
      <c r="A41" s="48">
        <v>35</v>
      </c>
      <c r="B41" s="49" t="s">
        <v>201</v>
      </c>
      <c r="C41" s="62">
        <v>0</v>
      </c>
      <c r="D41" s="62">
        <v>0</v>
      </c>
      <c r="E41" s="62">
        <v>0</v>
      </c>
      <c r="F41" s="62">
        <v>0</v>
      </c>
      <c r="G41" s="62">
        <v>0</v>
      </c>
      <c r="H41" s="62">
        <v>0</v>
      </c>
      <c r="I41" s="62">
        <v>9</v>
      </c>
      <c r="J41" s="62">
        <v>29</v>
      </c>
      <c r="K41" s="62">
        <f t="shared" si="0"/>
        <v>9</v>
      </c>
      <c r="L41" s="62">
        <f t="shared" si="1"/>
        <v>29</v>
      </c>
      <c r="M41" s="63">
        <f>L41*100/'CD Ratio_3'!F41</f>
        <v>0.1449056736517364</v>
      </c>
      <c r="P41" s="69"/>
      <c r="Q41" s="69"/>
    </row>
    <row r="42" spans="1:17">
      <c r="A42" s="48">
        <v>36</v>
      </c>
      <c r="B42" s="49" t="s">
        <v>70</v>
      </c>
      <c r="C42" s="62">
        <v>37333</v>
      </c>
      <c r="D42" s="62">
        <v>80862.789999999994</v>
      </c>
      <c r="E42" s="62">
        <v>9746</v>
      </c>
      <c r="F42" s="62">
        <v>15506.09</v>
      </c>
      <c r="G42" s="62">
        <v>533</v>
      </c>
      <c r="H42" s="62">
        <v>2441.4499999999998</v>
      </c>
      <c r="I42" s="62">
        <v>126</v>
      </c>
      <c r="J42" s="62">
        <v>16217.5</v>
      </c>
      <c r="K42" s="62">
        <f t="shared" si="0"/>
        <v>37992</v>
      </c>
      <c r="L42" s="62">
        <f t="shared" si="1"/>
        <v>99521.739999999991</v>
      </c>
      <c r="M42" s="63">
        <f>L42*100/'CD Ratio_3'!F42</f>
        <v>29.567448448382279</v>
      </c>
      <c r="P42" s="69"/>
      <c r="Q42" s="69"/>
    </row>
    <row r="43" spans="1:17">
      <c r="A43" s="48">
        <v>37</v>
      </c>
      <c r="B43" s="49" t="s">
        <v>202</v>
      </c>
      <c r="C43" s="62">
        <v>0</v>
      </c>
      <c r="D43" s="62">
        <v>0</v>
      </c>
      <c r="E43" s="62">
        <v>0</v>
      </c>
      <c r="F43" s="62">
        <v>0</v>
      </c>
      <c r="G43" s="62">
        <v>0</v>
      </c>
      <c r="H43" s="62">
        <v>0</v>
      </c>
      <c r="I43" s="62">
        <v>0</v>
      </c>
      <c r="J43" s="62">
        <v>0</v>
      </c>
      <c r="K43" s="62">
        <f t="shared" si="0"/>
        <v>0</v>
      </c>
      <c r="L43" s="62">
        <f t="shared" si="1"/>
        <v>0</v>
      </c>
      <c r="M43" s="63">
        <f>L43*100/'CD Ratio_3'!F43</f>
        <v>0</v>
      </c>
      <c r="P43" s="69"/>
      <c r="Q43" s="69"/>
    </row>
    <row r="44" spans="1:17">
      <c r="A44" s="48">
        <v>38</v>
      </c>
      <c r="B44" s="49" t="s">
        <v>203</v>
      </c>
      <c r="C44" s="62">
        <v>48739</v>
      </c>
      <c r="D44" s="62">
        <v>23410</v>
      </c>
      <c r="E44" s="62">
        <v>3495</v>
      </c>
      <c r="F44" s="62">
        <v>8786</v>
      </c>
      <c r="G44" s="62">
        <v>0</v>
      </c>
      <c r="H44" s="62">
        <v>0</v>
      </c>
      <c r="I44" s="62">
        <v>179</v>
      </c>
      <c r="J44" s="62">
        <v>3055</v>
      </c>
      <c r="K44" s="62">
        <f t="shared" si="0"/>
        <v>48918</v>
      </c>
      <c r="L44" s="62">
        <f t="shared" si="1"/>
        <v>26465</v>
      </c>
      <c r="M44" s="63">
        <f>L44*100/'CD Ratio_3'!F44</f>
        <v>33.92992217848947</v>
      </c>
      <c r="P44" s="69"/>
      <c r="Q44" s="69"/>
    </row>
    <row r="45" spans="1:17">
      <c r="A45" s="48">
        <v>39</v>
      </c>
      <c r="B45" s="49" t="s">
        <v>204</v>
      </c>
      <c r="C45" s="62">
        <v>6</v>
      </c>
      <c r="D45" s="62">
        <v>10</v>
      </c>
      <c r="E45" s="62">
        <v>1</v>
      </c>
      <c r="F45" s="62">
        <v>4</v>
      </c>
      <c r="G45" s="62">
        <v>1</v>
      </c>
      <c r="H45" s="62">
        <v>20</v>
      </c>
      <c r="I45" s="62">
        <v>0</v>
      </c>
      <c r="J45" s="62">
        <v>0</v>
      </c>
      <c r="K45" s="62">
        <f t="shared" si="0"/>
        <v>7</v>
      </c>
      <c r="L45" s="62">
        <f t="shared" si="1"/>
        <v>30</v>
      </c>
      <c r="M45" s="63">
        <f>L45*100/'CD Ratio_3'!F45</f>
        <v>0.44970769000149902</v>
      </c>
      <c r="P45" s="69"/>
      <c r="Q45" s="69"/>
    </row>
    <row r="46" spans="1:17">
      <c r="A46" s="48">
        <v>40</v>
      </c>
      <c r="B46" s="49" t="s">
        <v>74</v>
      </c>
      <c r="C46" s="62">
        <v>0</v>
      </c>
      <c r="D46" s="62">
        <v>0</v>
      </c>
      <c r="E46" s="62">
        <v>0</v>
      </c>
      <c r="F46" s="62">
        <v>0</v>
      </c>
      <c r="G46" s="62">
        <v>0</v>
      </c>
      <c r="H46" s="62">
        <v>0</v>
      </c>
      <c r="I46" s="62">
        <v>0</v>
      </c>
      <c r="J46" s="62">
        <v>0</v>
      </c>
      <c r="K46" s="62">
        <f t="shared" si="0"/>
        <v>0</v>
      </c>
      <c r="L46" s="62">
        <f t="shared" si="1"/>
        <v>0</v>
      </c>
      <c r="M46" s="63">
        <v>0</v>
      </c>
      <c r="P46" s="69"/>
      <c r="Q46" s="69"/>
    </row>
    <row r="47" spans="1:17">
      <c r="A47" s="48">
        <v>41</v>
      </c>
      <c r="B47" s="49" t="s">
        <v>205</v>
      </c>
      <c r="C47" s="62">
        <v>0</v>
      </c>
      <c r="D47" s="62">
        <v>0</v>
      </c>
      <c r="E47" s="62">
        <v>7</v>
      </c>
      <c r="F47" s="62">
        <v>6.35</v>
      </c>
      <c r="G47" s="62">
        <v>0</v>
      </c>
      <c r="H47" s="62">
        <v>0</v>
      </c>
      <c r="I47" s="62">
        <v>92</v>
      </c>
      <c r="J47" s="62">
        <v>82.47</v>
      </c>
      <c r="K47" s="62">
        <f t="shared" si="0"/>
        <v>92</v>
      </c>
      <c r="L47" s="62">
        <f t="shared" si="1"/>
        <v>82.47</v>
      </c>
      <c r="M47" s="63">
        <f>L47*100/'CD Ratio_3'!F47</f>
        <v>1.6483780056365052</v>
      </c>
      <c r="P47" s="69"/>
      <c r="Q47" s="69"/>
    </row>
    <row r="48" spans="1:17">
      <c r="A48" s="48">
        <v>42</v>
      </c>
      <c r="B48" s="49" t="s">
        <v>73</v>
      </c>
      <c r="C48" s="62">
        <v>36151</v>
      </c>
      <c r="D48" s="62">
        <v>8445</v>
      </c>
      <c r="E48" s="62">
        <v>10</v>
      </c>
      <c r="F48" s="62">
        <v>64</v>
      </c>
      <c r="G48" s="62">
        <v>55</v>
      </c>
      <c r="H48" s="62">
        <v>2980</v>
      </c>
      <c r="I48" s="62">
        <v>106</v>
      </c>
      <c r="J48" s="62">
        <v>26950</v>
      </c>
      <c r="K48" s="62">
        <f t="shared" si="0"/>
        <v>36312</v>
      </c>
      <c r="L48" s="62">
        <f t="shared" si="1"/>
        <v>38375</v>
      </c>
      <c r="M48" s="63">
        <f>L48*100/'CD Ratio_3'!F48</f>
        <v>29.216725290454221</v>
      </c>
      <c r="P48" s="69"/>
      <c r="Q48" s="69"/>
    </row>
    <row r="49" spans="1:17" s="66" customFormat="1">
      <c r="A49" s="144"/>
      <c r="B49" s="152" t="s">
        <v>297</v>
      </c>
      <c r="C49" s="65">
        <f>SUM(C28:C48)</f>
        <v>809223</v>
      </c>
      <c r="D49" s="65">
        <f t="shared" ref="D49:J49" si="4">SUM(D28:D48)</f>
        <v>1139632.19</v>
      </c>
      <c r="E49" s="65">
        <f t="shared" si="4"/>
        <v>162938</v>
      </c>
      <c r="F49" s="65">
        <f t="shared" si="4"/>
        <v>607535.07999999996</v>
      </c>
      <c r="G49" s="65">
        <f t="shared" si="4"/>
        <v>1045</v>
      </c>
      <c r="H49" s="65">
        <f t="shared" si="4"/>
        <v>19944.62</v>
      </c>
      <c r="I49" s="65">
        <f t="shared" si="4"/>
        <v>2131</v>
      </c>
      <c r="J49" s="65">
        <f t="shared" si="4"/>
        <v>190807.47</v>
      </c>
      <c r="K49" s="65">
        <f t="shared" ref="K49:L49" si="5">SUM(K28:K48)</f>
        <v>812399</v>
      </c>
      <c r="L49" s="65">
        <f t="shared" si="5"/>
        <v>1350384.2799999998</v>
      </c>
      <c r="M49" s="60">
        <f>L49*100/'CD Ratio_3'!F49</f>
        <v>26.573234375568656</v>
      </c>
      <c r="O49" s="69"/>
      <c r="P49" s="69"/>
      <c r="Q49" s="69"/>
    </row>
    <row r="50" spans="1:17">
      <c r="A50" s="48">
        <v>43</v>
      </c>
      <c r="B50" s="49" t="s">
        <v>43</v>
      </c>
      <c r="C50" s="62">
        <v>154439</v>
      </c>
      <c r="D50" s="62">
        <v>254299.6</v>
      </c>
      <c r="E50" s="62">
        <v>123209</v>
      </c>
      <c r="F50" s="62">
        <v>228831.32</v>
      </c>
      <c r="G50" s="62">
        <v>73</v>
      </c>
      <c r="H50" s="62">
        <v>4139.63</v>
      </c>
      <c r="I50" s="62">
        <v>149</v>
      </c>
      <c r="J50" s="62">
        <v>89.79</v>
      </c>
      <c r="K50" s="62">
        <f>C50+G50+I50</f>
        <v>154661</v>
      </c>
      <c r="L50" s="62">
        <f t="shared" si="1"/>
        <v>258529.02000000002</v>
      </c>
      <c r="M50" s="63">
        <f>L50*100/'CD Ratio_3'!F50</f>
        <v>62.349977710877724</v>
      </c>
      <c r="P50" s="69"/>
      <c r="Q50" s="69"/>
    </row>
    <row r="51" spans="1:17">
      <c r="A51" s="48">
        <v>44</v>
      </c>
      <c r="B51" s="49" t="s">
        <v>206</v>
      </c>
      <c r="C51" s="62">
        <v>220040</v>
      </c>
      <c r="D51" s="62">
        <v>180445</v>
      </c>
      <c r="E51" s="62">
        <v>196397</v>
      </c>
      <c r="F51" s="62">
        <v>161109</v>
      </c>
      <c r="G51" s="62">
        <v>0</v>
      </c>
      <c r="H51" s="62">
        <v>0</v>
      </c>
      <c r="I51" s="62">
        <v>0</v>
      </c>
      <c r="J51" s="62">
        <v>0</v>
      </c>
      <c r="K51" s="62">
        <f t="shared" ref="K51:K52" si="6">C51+G51+I51</f>
        <v>220040</v>
      </c>
      <c r="L51" s="62">
        <f t="shared" si="1"/>
        <v>180445</v>
      </c>
      <c r="M51" s="63">
        <f>L51*100/'CD Ratio_3'!F51</f>
        <v>65.244588110656736</v>
      </c>
      <c r="P51" s="69"/>
      <c r="Q51" s="69"/>
    </row>
    <row r="52" spans="1:17">
      <c r="A52" s="48">
        <v>45</v>
      </c>
      <c r="B52" s="49" t="s">
        <v>49</v>
      </c>
      <c r="C52" s="62">
        <v>202078</v>
      </c>
      <c r="D52" s="62">
        <v>328618.23999999999</v>
      </c>
      <c r="E52" s="62">
        <v>179164</v>
      </c>
      <c r="F52" s="62">
        <v>301074.49</v>
      </c>
      <c r="G52" s="62">
        <v>0</v>
      </c>
      <c r="H52" s="62">
        <v>0</v>
      </c>
      <c r="I52" s="62">
        <v>2</v>
      </c>
      <c r="J52" s="62">
        <v>14.94</v>
      </c>
      <c r="K52" s="62">
        <f t="shared" si="6"/>
        <v>202080</v>
      </c>
      <c r="L52" s="62">
        <f t="shared" si="1"/>
        <v>328633.18</v>
      </c>
      <c r="M52" s="63">
        <f>L52*100/'CD Ratio_3'!F52</f>
        <v>67.148812940701319</v>
      </c>
      <c r="P52" s="69"/>
      <c r="Q52" s="69"/>
    </row>
    <row r="53" spans="1:17" s="66" customFormat="1">
      <c r="A53" s="144"/>
      <c r="B53" s="152" t="s">
        <v>307</v>
      </c>
      <c r="C53" s="65">
        <f>SUM(C50:C52)</f>
        <v>576557</v>
      </c>
      <c r="D53" s="65">
        <f t="shared" ref="D53:J53" si="7">SUM(D50:D52)</f>
        <v>763362.84</v>
      </c>
      <c r="E53" s="65">
        <f t="shared" si="7"/>
        <v>498770</v>
      </c>
      <c r="F53" s="65">
        <f t="shared" si="7"/>
        <v>691014.81</v>
      </c>
      <c r="G53" s="65">
        <f t="shared" si="7"/>
        <v>73</v>
      </c>
      <c r="H53" s="65">
        <f t="shared" si="7"/>
        <v>4139.63</v>
      </c>
      <c r="I53" s="65">
        <f t="shared" si="7"/>
        <v>151</v>
      </c>
      <c r="J53" s="65">
        <f t="shared" si="7"/>
        <v>104.73</v>
      </c>
      <c r="K53" s="65">
        <f t="shared" ref="K53:L53" si="8">SUM(K50:K52)</f>
        <v>576781</v>
      </c>
      <c r="L53" s="65">
        <f t="shared" si="8"/>
        <v>767607.2</v>
      </c>
      <c r="M53" s="60">
        <f>L53*100/'CD Ratio_3'!F53</f>
        <v>65.01735216894447</v>
      </c>
      <c r="O53" s="69"/>
      <c r="P53" s="69"/>
      <c r="Q53" s="69"/>
    </row>
    <row r="54" spans="1:17">
      <c r="A54" s="48">
        <v>46</v>
      </c>
      <c r="B54" s="49" t="s">
        <v>298</v>
      </c>
      <c r="C54" s="62">
        <v>0</v>
      </c>
      <c r="D54" s="62">
        <v>0</v>
      </c>
      <c r="E54" s="62">
        <v>0</v>
      </c>
      <c r="F54" s="62">
        <v>0</v>
      </c>
      <c r="G54" s="62">
        <v>0</v>
      </c>
      <c r="H54" s="62">
        <v>0</v>
      </c>
      <c r="I54" s="62">
        <v>0</v>
      </c>
      <c r="J54" s="62">
        <v>0</v>
      </c>
      <c r="K54" s="62">
        <f t="shared" si="0"/>
        <v>0</v>
      </c>
      <c r="L54" s="62">
        <f t="shared" si="1"/>
        <v>0</v>
      </c>
      <c r="M54" s="63">
        <v>0</v>
      </c>
      <c r="P54" s="69"/>
      <c r="Q54" s="69"/>
    </row>
    <row r="55" spans="1:17">
      <c r="A55" s="48">
        <v>47</v>
      </c>
      <c r="B55" s="49" t="s">
        <v>231</v>
      </c>
      <c r="C55" s="62">
        <v>5717580</v>
      </c>
      <c r="D55" s="62">
        <f>2937117+129697</f>
        <v>3066814</v>
      </c>
      <c r="E55" s="62">
        <v>5705808</v>
      </c>
      <c r="F55" s="62">
        <v>2937117</v>
      </c>
      <c r="G55" s="62">
        <v>0</v>
      </c>
      <c r="H55" s="62">
        <v>0</v>
      </c>
      <c r="I55" s="62">
        <v>0</v>
      </c>
      <c r="J55" s="62">
        <v>0</v>
      </c>
      <c r="K55" s="62">
        <f t="shared" si="0"/>
        <v>5717580</v>
      </c>
      <c r="L55" s="62">
        <f t="shared" si="1"/>
        <v>3066814</v>
      </c>
      <c r="M55" s="63">
        <f>L55*100/'CD Ratio_3'!F55</f>
        <v>98.519167428815024</v>
      </c>
      <c r="P55" s="69"/>
      <c r="Q55" s="69"/>
    </row>
    <row r="56" spans="1:17">
      <c r="A56" s="48">
        <v>48</v>
      </c>
      <c r="B56" s="49" t="s">
        <v>299</v>
      </c>
      <c r="C56" s="62">
        <v>0</v>
      </c>
      <c r="D56" s="62">
        <v>2587</v>
      </c>
      <c r="E56" s="62">
        <v>0</v>
      </c>
      <c r="F56" s="62">
        <v>0</v>
      </c>
      <c r="G56" s="62">
        <v>0</v>
      </c>
      <c r="H56" s="62">
        <v>0</v>
      </c>
      <c r="I56" s="62">
        <v>0</v>
      </c>
      <c r="J56" s="62">
        <v>0</v>
      </c>
      <c r="K56" s="62">
        <f t="shared" si="0"/>
        <v>0</v>
      </c>
      <c r="L56" s="62">
        <f t="shared" si="1"/>
        <v>2587</v>
      </c>
      <c r="M56" s="63">
        <f>L56*100/'CD Ratio_3'!F56</f>
        <v>100</v>
      </c>
      <c r="P56" s="69"/>
      <c r="Q56" s="69"/>
    </row>
    <row r="57" spans="1:17">
      <c r="A57" s="48">
        <v>49</v>
      </c>
      <c r="B57" s="49" t="s">
        <v>305</v>
      </c>
      <c r="C57" s="62">
        <v>0</v>
      </c>
      <c r="D57" s="62">
        <v>4725</v>
      </c>
      <c r="E57" s="62">
        <v>0</v>
      </c>
      <c r="F57" s="62">
        <v>0</v>
      </c>
      <c r="G57" s="62">
        <v>0</v>
      </c>
      <c r="H57" s="62">
        <v>0</v>
      </c>
      <c r="I57" s="62">
        <v>0</v>
      </c>
      <c r="J57" s="62">
        <v>0</v>
      </c>
      <c r="K57" s="62">
        <f t="shared" si="0"/>
        <v>0</v>
      </c>
      <c r="L57" s="62">
        <f t="shared" si="1"/>
        <v>4725</v>
      </c>
      <c r="M57" s="63">
        <f>L57*100/'CD Ratio_3'!F57</f>
        <v>100</v>
      </c>
      <c r="P57" s="69"/>
      <c r="Q57" s="69"/>
    </row>
    <row r="58" spans="1:17" s="66" customFormat="1">
      <c r="A58" s="144"/>
      <c r="B58" s="152" t="s">
        <v>300</v>
      </c>
      <c r="C58" s="65">
        <f>SUM(C54:C57)</f>
        <v>5717580</v>
      </c>
      <c r="D58" s="65">
        <f t="shared" ref="D58:J58" si="9">SUM(D54:D57)</f>
        <v>3074126</v>
      </c>
      <c r="E58" s="65">
        <f t="shared" si="9"/>
        <v>5705808</v>
      </c>
      <c r="F58" s="65">
        <f t="shared" si="9"/>
        <v>2937117</v>
      </c>
      <c r="G58" s="65">
        <f t="shared" si="9"/>
        <v>0</v>
      </c>
      <c r="H58" s="65">
        <f t="shared" si="9"/>
        <v>0</v>
      </c>
      <c r="I58" s="65">
        <f t="shared" si="9"/>
        <v>0</v>
      </c>
      <c r="J58" s="65">
        <f t="shared" si="9"/>
        <v>0</v>
      </c>
      <c r="K58" s="65">
        <f t="shared" ref="K58:L58" si="10">SUM(K54:K57)</f>
        <v>5717580</v>
      </c>
      <c r="L58" s="65">
        <f t="shared" si="10"/>
        <v>3074126</v>
      </c>
      <c r="M58" s="63">
        <f>L58*100/'CD Ratio_3'!F58</f>
        <v>98.522637644809365</v>
      </c>
      <c r="O58" s="69"/>
      <c r="P58" s="69"/>
      <c r="Q58" s="69"/>
    </row>
    <row r="59" spans="1:17" s="66" customFormat="1">
      <c r="A59" s="144"/>
      <c r="B59" s="152" t="s">
        <v>232</v>
      </c>
      <c r="C59" s="65">
        <f>C58+C53+C49+C27</f>
        <v>9218181</v>
      </c>
      <c r="D59" s="65">
        <f t="shared" ref="D59:J59" si="11">D58+D53+D49+D27</f>
        <v>9039623.1499999985</v>
      </c>
      <c r="E59" s="65">
        <f t="shared" si="11"/>
        <v>8133485</v>
      </c>
      <c r="F59" s="65">
        <f t="shared" si="11"/>
        <v>7582335.1999999993</v>
      </c>
      <c r="G59" s="65">
        <f t="shared" si="11"/>
        <v>38980</v>
      </c>
      <c r="H59" s="65">
        <f t="shared" si="11"/>
        <v>263832.45</v>
      </c>
      <c r="I59" s="65">
        <f t="shared" si="11"/>
        <v>59598</v>
      </c>
      <c r="J59" s="65">
        <f t="shared" si="11"/>
        <v>635873.81000000006</v>
      </c>
      <c r="K59" s="65">
        <f t="shared" ref="K59:L59" si="12">K58+K53+K49+K27</f>
        <v>9316759</v>
      </c>
      <c r="L59" s="65">
        <f t="shared" si="12"/>
        <v>9939329.4100000001</v>
      </c>
      <c r="M59" s="60">
        <f>L59*100/'CD Ratio_3'!F59</f>
        <v>36.417949200149693</v>
      </c>
      <c r="O59" s="69"/>
      <c r="P59" s="69"/>
      <c r="Q59" s="69"/>
    </row>
    <row r="60" spans="1:17">
      <c r="E60" s="67"/>
    </row>
    <row r="61" spans="1:17">
      <c r="F61" s="69" t="s">
        <v>1218</v>
      </c>
    </row>
  </sheetData>
  <autoFilter ref="C5:L59"/>
  <sortState ref="B6:L33">
    <sortCondition ref="B6:B33"/>
  </sortState>
  <mergeCells count="10">
    <mergeCell ref="M3:M5"/>
    <mergeCell ref="A1:L1"/>
    <mergeCell ref="A3:A5"/>
    <mergeCell ref="B3:B5"/>
    <mergeCell ref="C3:L3"/>
    <mergeCell ref="C4:D4"/>
    <mergeCell ref="G4:H4"/>
    <mergeCell ref="I4:J4"/>
    <mergeCell ref="K4:L4"/>
    <mergeCell ref="E4:F4"/>
  </mergeCells>
  <pageMargins left="0.45" right="0.45" top="0.5" bottom="0.5" header="0.3" footer="0.3"/>
  <pageSetup paperSize="9" scale="68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Q62"/>
  <sheetViews>
    <sheetView zoomScaleNormal="10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Q46" sqref="Q46"/>
    </sheetView>
  </sheetViews>
  <sheetFormatPr baseColWidth="10" defaultColWidth="4.3984375" defaultRowHeight="14"/>
  <cols>
    <col min="1" max="1" width="4.3984375" style="171"/>
    <col min="2" max="2" width="22.19921875" style="50" customWidth="1"/>
    <col min="3" max="3" width="10" style="69" customWidth="1"/>
    <col min="4" max="4" width="10.796875" style="69" bestFit="1" customWidth="1"/>
    <col min="5" max="5" width="8.3984375" style="69" customWidth="1"/>
    <col min="6" max="6" width="11" style="69" customWidth="1"/>
    <col min="7" max="7" width="8" style="69" customWidth="1"/>
    <col min="8" max="8" width="10.59765625" style="69" bestFit="1" customWidth="1"/>
    <col min="9" max="9" width="7.59765625" style="69" customWidth="1"/>
    <col min="10" max="10" width="8.3984375" style="69" bestFit="1" customWidth="1"/>
    <col min="11" max="12" width="9.796875" style="69" bestFit="1" customWidth="1"/>
    <col min="13" max="13" width="10.59765625" style="69" bestFit="1" customWidth="1"/>
    <col min="14" max="14" width="11.796875" style="69" bestFit="1" customWidth="1"/>
    <col min="15" max="15" width="11.19921875" style="67" customWidth="1"/>
    <col min="16" max="16" width="8" style="69" bestFit="1" customWidth="1"/>
    <col min="17" max="17" width="11" style="69" bestFit="1" customWidth="1"/>
    <col min="18" max="16384" width="4.3984375" style="50"/>
  </cols>
  <sheetData>
    <row r="1" spans="1:17" ht="18">
      <c r="A1" s="421" t="s">
        <v>709</v>
      </c>
      <c r="B1" s="421"/>
      <c r="C1" s="421"/>
      <c r="D1" s="421"/>
      <c r="E1" s="421"/>
      <c r="F1" s="421"/>
      <c r="G1" s="421"/>
      <c r="H1" s="421"/>
      <c r="I1" s="421"/>
      <c r="J1" s="421"/>
      <c r="K1" s="421"/>
      <c r="L1" s="421"/>
      <c r="M1" s="421"/>
      <c r="N1" s="421"/>
    </row>
    <row r="2" spans="1:17">
      <c r="B2" s="66" t="s">
        <v>127</v>
      </c>
      <c r="I2" s="69" t="s">
        <v>136</v>
      </c>
      <c r="L2" s="69" t="s">
        <v>126</v>
      </c>
    </row>
    <row r="3" spans="1:17" ht="13.5" customHeight="1">
      <c r="A3" s="422" t="s">
        <v>113</v>
      </c>
      <c r="B3" s="422" t="s">
        <v>97</v>
      </c>
      <c r="C3" s="427" t="s">
        <v>708</v>
      </c>
      <c r="D3" s="428"/>
      <c r="E3" s="428"/>
      <c r="F3" s="428"/>
      <c r="G3" s="428"/>
      <c r="H3" s="428"/>
      <c r="I3" s="428"/>
      <c r="J3" s="428"/>
      <c r="K3" s="428"/>
      <c r="L3" s="428"/>
      <c r="M3" s="428"/>
      <c r="N3" s="429"/>
      <c r="O3" s="426" t="s">
        <v>311</v>
      </c>
    </row>
    <row r="4" spans="1:17" ht="15" customHeight="1">
      <c r="A4" s="422"/>
      <c r="B4" s="422"/>
      <c r="C4" s="427" t="s">
        <v>120</v>
      </c>
      <c r="D4" s="429"/>
      <c r="E4" s="427" t="s">
        <v>121</v>
      </c>
      <c r="F4" s="429"/>
      <c r="G4" s="427" t="s">
        <v>122</v>
      </c>
      <c r="H4" s="429"/>
      <c r="I4" s="427" t="s">
        <v>123</v>
      </c>
      <c r="J4" s="429"/>
      <c r="K4" s="427" t="s">
        <v>125</v>
      </c>
      <c r="L4" s="429"/>
      <c r="M4" s="427" t="s">
        <v>1</v>
      </c>
      <c r="N4" s="429"/>
      <c r="O4" s="426"/>
      <c r="P4" s="424"/>
      <c r="Q4" s="425"/>
    </row>
    <row r="5" spans="1:17">
      <c r="A5" s="422"/>
      <c r="B5" s="422"/>
      <c r="C5" s="145" t="s">
        <v>211</v>
      </c>
      <c r="D5" s="145" t="s">
        <v>210</v>
      </c>
      <c r="E5" s="145" t="s">
        <v>211</v>
      </c>
      <c r="F5" s="145" t="s">
        <v>210</v>
      </c>
      <c r="G5" s="145" t="s">
        <v>211</v>
      </c>
      <c r="H5" s="145" t="s">
        <v>210</v>
      </c>
      <c r="I5" s="145" t="s">
        <v>211</v>
      </c>
      <c r="J5" s="145" t="s">
        <v>210</v>
      </c>
      <c r="K5" s="145" t="s">
        <v>211</v>
      </c>
      <c r="L5" s="145" t="s">
        <v>210</v>
      </c>
      <c r="M5" s="145" t="s">
        <v>211</v>
      </c>
      <c r="N5" s="145" t="s">
        <v>210</v>
      </c>
      <c r="O5" s="426"/>
      <c r="P5" s="315"/>
      <c r="Q5" s="315"/>
    </row>
    <row r="6" spans="1:17">
      <c r="A6" s="48">
        <v>1</v>
      </c>
      <c r="B6" s="49" t="s">
        <v>52</v>
      </c>
      <c r="C6" s="62">
        <v>25930</v>
      </c>
      <c r="D6" s="62">
        <v>93932</v>
      </c>
      <c r="E6" s="62">
        <v>4493</v>
      </c>
      <c r="F6" s="62">
        <v>70989</v>
      </c>
      <c r="G6" s="62">
        <v>66</v>
      </c>
      <c r="H6" s="62">
        <v>17221</v>
      </c>
      <c r="I6" s="62">
        <v>226</v>
      </c>
      <c r="J6" s="62">
        <v>520</v>
      </c>
      <c r="K6" s="62">
        <v>0</v>
      </c>
      <c r="L6" s="62">
        <v>0</v>
      </c>
      <c r="M6" s="62">
        <f>C6+E6+G6+I6+K6</f>
        <v>30715</v>
      </c>
      <c r="N6" s="62">
        <f>D6+F6+H6+J6+L6</f>
        <v>182662</v>
      </c>
      <c r="O6" s="63">
        <f>D6*100/'CD Ratio_3'!F6</f>
        <v>11.603921011507316</v>
      </c>
    </row>
    <row r="7" spans="1:17">
      <c r="A7" s="48">
        <v>2</v>
      </c>
      <c r="B7" s="49" t="s">
        <v>53</v>
      </c>
      <c r="C7" s="62">
        <v>3840</v>
      </c>
      <c r="D7" s="62">
        <v>12492</v>
      </c>
      <c r="E7" s="62">
        <v>188</v>
      </c>
      <c r="F7" s="62">
        <v>8013</v>
      </c>
      <c r="G7" s="62">
        <v>50</v>
      </c>
      <c r="H7" s="62">
        <v>1878</v>
      </c>
      <c r="I7" s="62">
        <v>35</v>
      </c>
      <c r="J7" s="62">
        <v>157</v>
      </c>
      <c r="K7" s="62">
        <v>202</v>
      </c>
      <c r="L7" s="62">
        <v>320</v>
      </c>
      <c r="M7" s="62">
        <f t="shared" ref="M7:M26" si="0">C7+E7+G7+I7+K7</f>
        <v>4315</v>
      </c>
      <c r="N7" s="62">
        <f t="shared" ref="N7:N26" si="1">D7+F7+H7+J7+L7</f>
        <v>22860</v>
      </c>
      <c r="O7" s="63">
        <f>D7*100/'CD Ratio_3'!F7</f>
        <v>13.559542805040868</v>
      </c>
    </row>
    <row r="8" spans="1:17">
      <c r="A8" s="48">
        <v>3</v>
      </c>
      <c r="B8" s="49" t="s">
        <v>54</v>
      </c>
      <c r="C8" s="62">
        <v>15108</v>
      </c>
      <c r="D8" s="62">
        <v>105989</v>
      </c>
      <c r="E8" s="62">
        <v>5099</v>
      </c>
      <c r="F8" s="62">
        <v>106871</v>
      </c>
      <c r="G8" s="62">
        <v>318</v>
      </c>
      <c r="H8" s="62">
        <v>33008.22</v>
      </c>
      <c r="I8" s="62">
        <v>315</v>
      </c>
      <c r="J8" s="62">
        <v>5166</v>
      </c>
      <c r="K8" s="62">
        <v>32</v>
      </c>
      <c r="L8" s="62">
        <v>711</v>
      </c>
      <c r="M8" s="62">
        <f t="shared" si="0"/>
        <v>20872</v>
      </c>
      <c r="N8" s="62">
        <f t="shared" si="1"/>
        <v>251745.22</v>
      </c>
      <c r="O8" s="63">
        <f>D8*100/'CD Ratio_3'!F8</f>
        <v>10.547659470293315</v>
      </c>
    </row>
    <row r="9" spans="1:17">
      <c r="A9" s="48">
        <v>4</v>
      </c>
      <c r="B9" s="49" t="s">
        <v>55</v>
      </c>
      <c r="C9" s="62">
        <v>80342</v>
      </c>
      <c r="D9" s="62">
        <v>176523</v>
      </c>
      <c r="E9" s="62">
        <v>5243</v>
      </c>
      <c r="F9" s="62">
        <v>150044</v>
      </c>
      <c r="G9" s="62">
        <v>194</v>
      </c>
      <c r="H9" s="62">
        <v>30373</v>
      </c>
      <c r="I9" s="62">
        <v>6</v>
      </c>
      <c r="J9" s="62">
        <v>19</v>
      </c>
      <c r="K9" s="62">
        <v>2</v>
      </c>
      <c r="L9" s="62">
        <v>4</v>
      </c>
      <c r="M9" s="62">
        <f t="shared" si="0"/>
        <v>85787</v>
      </c>
      <c r="N9" s="62">
        <f t="shared" si="1"/>
        <v>356963</v>
      </c>
      <c r="O9" s="63">
        <f>D9*100/'CD Ratio_3'!F9</f>
        <v>8.8802350717042149</v>
      </c>
    </row>
    <row r="10" spans="1:17">
      <c r="A10" s="48">
        <v>5</v>
      </c>
      <c r="B10" s="49" t="s">
        <v>56</v>
      </c>
      <c r="C10" s="62">
        <v>14226</v>
      </c>
      <c r="D10" s="62">
        <v>84529.600000000006</v>
      </c>
      <c r="E10" s="62">
        <v>1150</v>
      </c>
      <c r="F10" s="62">
        <v>50357.7</v>
      </c>
      <c r="G10" s="62">
        <v>10</v>
      </c>
      <c r="H10" s="62">
        <v>2291.5</v>
      </c>
      <c r="I10" s="62">
        <v>2</v>
      </c>
      <c r="J10" s="62">
        <v>1.02</v>
      </c>
      <c r="K10" s="62">
        <v>2359</v>
      </c>
      <c r="L10" s="62">
        <v>12832.5</v>
      </c>
      <c r="M10" s="62">
        <f t="shared" si="0"/>
        <v>17747</v>
      </c>
      <c r="N10" s="62">
        <f t="shared" si="1"/>
        <v>150012.31999999998</v>
      </c>
      <c r="O10" s="63">
        <f>D10*100/'CD Ratio_3'!F10</f>
        <v>25.844972237849472</v>
      </c>
    </row>
    <row r="11" spans="1:17">
      <c r="A11" s="48">
        <v>6</v>
      </c>
      <c r="B11" s="49" t="s">
        <v>57</v>
      </c>
      <c r="C11" s="62">
        <v>24270</v>
      </c>
      <c r="D11" s="62">
        <v>69812</v>
      </c>
      <c r="E11" s="62">
        <v>1836</v>
      </c>
      <c r="F11" s="62">
        <v>48540</v>
      </c>
      <c r="G11" s="62">
        <v>66</v>
      </c>
      <c r="H11" s="62">
        <v>7833</v>
      </c>
      <c r="I11" s="62">
        <v>0</v>
      </c>
      <c r="J11" s="62">
        <v>0</v>
      </c>
      <c r="K11" s="62">
        <v>0</v>
      </c>
      <c r="L11" s="62">
        <v>0</v>
      </c>
      <c r="M11" s="62">
        <f t="shared" si="0"/>
        <v>26172</v>
      </c>
      <c r="N11" s="62">
        <f t="shared" si="1"/>
        <v>126185</v>
      </c>
      <c r="O11" s="63">
        <f>D11*100/'CD Ratio_3'!F11</f>
        <v>14.367606739348499</v>
      </c>
    </row>
    <row r="12" spans="1:17">
      <c r="A12" s="48">
        <v>7</v>
      </c>
      <c r="B12" s="49" t="s">
        <v>58</v>
      </c>
      <c r="C12" s="62">
        <v>73598</v>
      </c>
      <c r="D12" s="62">
        <v>130838</v>
      </c>
      <c r="E12" s="62">
        <v>57225</v>
      </c>
      <c r="F12" s="62">
        <v>153511</v>
      </c>
      <c r="G12" s="62">
        <v>205</v>
      </c>
      <c r="H12" s="62">
        <v>26924</v>
      </c>
      <c r="I12" s="62">
        <v>1126</v>
      </c>
      <c r="J12" s="62">
        <v>3644</v>
      </c>
      <c r="K12" s="62">
        <v>0</v>
      </c>
      <c r="L12" s="62">
        <v>0</v>
      </c>
      <c r="M12" s="62">
        <f t="shared" si="0"/>
        <v>132154</v>
      </c>
      <c r="N12" s="62">
        <f t="shared" si="1"/>
        <v>314917</v>
      </c>
      <c r="O12" s="63">
        <f>D12*100/'CD Ratio_3'!F12</f>
        <v>9.5012769987008525</v>
      </c>
    </row>
    <row r="13" spans="1:17">
      <c r="A13" s="48">
        <v>8</v>
      </c>
      <c r="B13" s="49" t="s">
        <v>45</v>
      </c>
      <c r="C13" s="62">
        <v>5876</v>
      </c>
      <c r="D13" s="62">
        <v>13723</v>
      </c>
      <c r="E13" s="62">
        <v>825</v>
      </c>
      <c r="F13" s="62">
        <v>23134.5</v>
      </c>
      <c r="G13" s="62">
        <v>20</v>
      </c>
      <c r="H13" s="62">
        <v>4675.0200000000004</v>
      </c>
      <c r="I13" s="62">
        <v>0</v>
      </c>
      <c r="J13" s="62">
        <v>0</v>
      </c>
      <c r="K13" s="62">
        <v>0</v>
      </c>
      <c r="L13" s="62">
        <v>0</v>
      </c>
      <c r="M13" s="62">
        <f t="shared" si="0"/>
        <v>6721</v>
      </c>
      <c r="N13" s="62">
        <f t="shared" si="1"/>
        <v>41532.520000000004</v>
      </c>
      <c r="O13" s="63">
        <f>D13*100/'CD Ratio_3'!F13</f>
        <v>10.315020407549666</v>
      </c>
    </row>
    <row r="14" spans="1:17">
      <c r="A14" s="48">
        <v>9</v>
      </c>
      <c r="B14" s="49" t="s">
        <v>46</v>
      </c>
      <c r="C14" s="62">
        <v>9786</v>
      </c>
      <c r="D14" s="62">
        <v>22942</v>
      </c>
      <c r="E14" s="62">
        <v>289</v>
      </c>
      <c r="F14" s="62">
        <v>5059</v>
      </c>
      <c r="G14" s="62">
        <v>6</v>
      </c>
      <c r="H14" s="62">
        <v>1565</v>
      </c>
      <c r="I14" s="62">
        <v>61</v>
      </c>
      <c r="J14" s="62">
        <v>66</v>
      </c>
      <c r="K14" s="62">
        <v>0</v>
      </c>
      <c r="L14" s="62">
        <v>0</v>
      </c>
      <c r="M14" s="62">
        <f t="shared" si="0"/>
        <v>10142</v>
      </c>
      <c r="N14" s="62">
        <f t="shared" si="1"/>
        <v>29632</v>
      </c>
      <c r="O14" s="63">
        <f>D14*100/'CD Ratio_3'!F14</f>
        <v>13.386232543984002</v>
      </c>
    </row>
    <row r="15" spans="1:17">
      <c r="A15" s="48">
        <v>10</v>
      </c>
      <c r="B15" s="49" t="s">
        <v>78</v>
      </c>
      <c r="C15" s="62">
        <v>24261</v>
      </c>
      <c r="D15" s="62">
        <v>86957</v>
      </c>
      <c r="E15" s="62">
        <v>831</v>
      </c>
      <c r="F15" s="62">
        <v>34426</v>
      </c>
      <c r="G15" s="62">
        <v>55</v>
      </c>
      <c r="H15" s="62">
        <v>11745</v>
      </c>
      <c r="I15" s="62">
        <v>0</v>
      </c>
      <c r="J15" s="62">
        <v>0</v>
      </c>
      <c r="K15" s="62">
        <v>0</v>
      </c>
      <c r="L15" s="62">
        <v>0</v>
      </c>
      <c r="M15" s="62">
        <f t="shared" si="0"/>
        <v>25147</v>
      </c>
      <c r="N15" s="62">
        <f t="shared" si="1"/>
        <v>133128</v>
      </c>
      <c r="O15" s="63">
        <f>D15*100/'CD Ratio_3'!F15</f>
        <v>18.756659749873815</v>
      </c>
    </row>
    <row r="16" spans="1:17">
      <c r="A16" s="48">
        <v>11</v>
      </c>
      <c r="B16" s="49" t="s">
        <v>59</v>
      </c>
      <c r="C16" s="62">
        <v>2285</v>
      </c>
      <c r="D16" s="62">
        <v>5365</v>
      </c>
      <c r="E16" s="62">
        <v>289</v>
      </c>
      <c r="F16" s="62">
        <v>1807</v>
      </c>
      <c r="G16" s="62">
        <v>33</v>
      </c>
      <c r="H16" s="62">
        <v>409</v>
      </c>
      <c r="I16" s="62">
        <v>361</v>
      </c>
      <c r="J16" s="62">
        <v>714</v>
      </c>
      <c r="K16" s="62">
        <v>2881</v>
      </c>
      <c r="L16" s="62">
        <v>2147</v>
      </c>
      <c r="M16" s="62">
        <f t="shared" si="0"/>
        <v>5849</v>
      </c>
      <c r="N16" s="62">
        <f t="shared" si="1"/>
        <v>10442</v>
      </c>
      <c r="O16" s="63">
        <f>D16*100/'CD Ratio_3'!F16</f>
        <v>9.2683145090669683</v>
      </c>
    </row>
    <row r="17" spans="1:17">
      <c r="A17" s="48">
        <v>12</v>
      </c>
      <c r="B17" s="49" t="s">
        <v>60</v>
      </c>
      <c r="C17" s="62">
        <v>4730</v>
      </c>
      <c r="D17" s="62">
        <v>22204</v>
      </c>
      <c r="E17" s="62">
        <v>430</v>
      </c>
      <c r="F17" s="62">
        <v>10861</v>
      </c>
      <c r="G17" s="62">
        <v>19</v>
      </c>
      <c r="H17" s="62">
        <v>5411</v>
      </c>
      <c r="I17" s="62">
        <v>0</v>
      </c>
      <c r="J17" s="62">
        <v>0</v>
      </c>
      <c r="K17" s="62">
        <v>71</v>
      </c>
      <c r="L17" s="62">
        <v>150</v>
      </c>
      <c r="M17" s="62">
        <f t="shared" si="0"/>
        <v>5250</v>
      </c>
      <c r="N17" s="62">
        <f t="shared" si="1"/>
        <v>38626</v>
      </c>
      <c r="O17" s="63">
        <f>D17*100/'CD Ratio_3'!F17</f>
        <v>21.709034024247163</v>
      </c>
    </row>
    <row r="18" spans="1:17">
      <c r="A18" s="48">
        <v>13</v>
      </c>
      <c r="B18" s="49" t="s">
        <v>189</v>
      </c>
      <c r="C18" s="62">
        <v>8317</v>
      </c>
      <c r="D18" s="62">
        <v>28810</v>
      </c>
      <c r="E18" s="62">
        <v>975</v>
      </c>
      <c r="F18" s="62">
        <v>20466</v>
      </c>
      <c r="G18" s="62">
        <v>39</v>
      </c>
      <c r="H18" s="62">
        <v>4636</v>
      </c>
      <c r="I18" s="62">
        <v>0</v>
      </c>
      <c r="J18" s="62">
        <v>0</v>
      </c>
      <c r="K18" s="62">
        <v>0</v>
      </c>
      <c r="L18" s="62">
        <v>0</v>
      </c>
      <c r="M18" s="62">
        <f t="shared" si="0"/>
        <v>9331</v>
      </c>
      <c r="N18" s="62">
        <f t="shared" si="1"/>
        <v>53912</v>
      </c>
      <c r="O18" s="63">
        <f>D18*100/'CD Ratio_3'!F18</f>
        <v>11.985040539472426</v>
      </c>
    </row>
    <row r="19" spans="1:17">
      <c r="A19" s="48">
        <v>14</v>
      </c>
      <c r="B19" s="49" t="s">
        <v>190</v>
      </c>
      <c r="C19" s="62">
        <v>6699</v>
      </c>
      <c r="D19" s="62">
        <v>13886</v>
      </c>
      <c r="E19" s="62">
        <v>278</v>
      </c>
      <c r="F19" s="62">
        <v>17365</v>
      </c>
      <c r="G19" s="62">
        <v>7</v>
      </c>
      <c r="H19" s="62">
        <v>8232</v>
      </c>
      <c r="I19" s="62">
        <v>32</v>
      </c>
      <c r="J19" s="62">
        <v>55</v>
      </c>
      <c r="K19" s="62">
        <v>0</v>
      </c>
      <c r="L19" s="62">
        <v>0</v>
      </c>
      <c r="M19" s="62">
        <f t="shared" si="0"/>
        <v>7016</v>
      </c>
      <c r="N19" s="62">
        <f t="shared" si="1"/>
        <v>39538</v>
      </c>
      <c r="O19" s="63">
        <f>D19*100/'CD Ratio_3'!F19</f>
        <v>18.070141193311212</v>
      </c>
    </row>
    <row r="20" spans="1:17">
      <c r="A20" s="48">
        <v>15</v>
      </c>
      <c r="B20" s="49" t="s">
        <v>61</v>
      </c>
      <c r="C20" s="62">
        <v>43893</v>
      </c>
      <c r="D20" s="62">
        <v>170312.21</v>
      </c>
      <c r="E20" s="62">
        <v>3254</v>
      </c>
      <c r="F20" s="62">
        <v>194197.14</v>
      </c>
      <c r="G20" s="62">
        <v>171</v>
      </c>
      <c r="H20" s="62">
        <v>38408.239999999998</v>
      </c>
      <c r="I20" s="62">
        <v>43</v>
      </c>
      <c r="J20" s="62">
        <v>41.76</v>
      </c>
      <c r="K20" s="62">
        <v>0</v>
      </c>
      <c r="L20" s="62">
        <v>0</v>
      </c>
      <c r="M20" s="62">
        <f t="shared" si="0"/>
        <v>47361</v>
      </c>
      <c r="N20" s="62">
        <f t="shared" si="1"/>
        <v>402959.35</v>
      </c>
      <c r="O20" s="63">
        <f>D20*100/'CD Ratio_3'!F20</f>
        <v>9.7423734254245566</v>
      </c>
    </row>
    <row r="21" spans="1:17">
      <c r="A21" s="48">
        <v>16</v>
      </c>
      <c r="B21" s="49" t="s">
        <v>67</v>
      </c>
      <c r="C21" s="62">
        <v>91042</v>
      </c>
      <c r="D21" s="62">
        <v>831575</v>
      </c>
      <c r="E21" s="62">
        <v>6925</v>
      </c>
      <c r="F21" s="62">
        <v>302221</v>
      </c>
      <c r="G21" s="62">
        <v>312</v>
      </c>
      <c r="H21" s="62">
        <v>86397</v>
      </c>
      <c r="I21" s="62">
        <v>598</v>
      </c>
      <c r="J21" s="62">
        <v>3294</v>
      </c>
      <c r="K21" s="62">
        <v>0</v>
      </c>
      <c r="L21" s="62">
        <v>0</v>
      </c>
      <c r="M21" s="62">
        <f t="shared" si="0"/>
        <v>98877</v>
      </c>
      <c r="N21" s="62">
        <f t="shared" si="1"/>
        <v>1223487</v>
      </c>
      <c r="O21" s="63">
        <f>D21*100/'CD Ratio_3'!F21</f>
        <v>12.406458295755524</v>
      </c>
    </row>
    <row r="22" spans="1:17">
      <c r="A22" s="48">
        <v>17</v>
      </c>
      <c r="B22" s="49" t="s">
        <v>62</v>
      </c>
      <c r="C22" s="62">
        <v>6006</v>
      </c>
      <c r="D22" s="62">
        <v>16216</v>
      </c>
      <c r="E22" s="62">
        <v>505</v>
      </c>
      <c r="F22" s="62">
        <v>6001</v>
      </c>
      <c r="G22" s="62">
        <v>20</v>
      </c>
      <c r="H22" s="62">
        <v>5590</v>
      </c>
      <c r="I22" s="62">
        <v>5</v>
      </c>
      <c r="J22" s="62">
        <v>12</v>
      </c>
      <c r="K22" s="62">
        <v>9514</v>
      </c>
      <c r="L22" s="62">
        <v>21434</v>
      </c>
      <c r="M22" s="62">
        <f t="shared" si="0"/>
        <v>16050</v>
      </c>
      <c r="N22" s="62">
        <f t="shared" si="1"/>
        <v>49253</v>
      </c>
      <c r="O22" s="63">
        <f>D22*100/'CD Ratio_3'!F22</f>
        <v>9.8587695992898965</v>
      </c>
    </row>
    <row r="23" spans="1:17">
      <c r="A23" s="48">
        <v>18</v>
      </c>
      <c r="B23" s="49" t="s">
        <v>191</v>
      </c>
      <c r="C23" s="62">
        <v>4200</v>
      </c>
      <c r="D23" s="62">
        <v>57612</v>
      </c>
      <c r="E23" s="62">
        <v>3306</v>
      </c>
      <c r="F23" s="62">
        <v>69087</v>
      </c>
      <c r="G23" s="62">
        <v>1009</v>
      </c>
      <c r="H23" s="62">
        <v>40146</v>
      </c>
      <c r="I23" s="62">
        <v>92</v>
      </c>
      <c r="J23" s="62">
        <v>97</v>
      </c>
      <c r="K23" s="62">
        <v>2183</v>
      </c>
      <c r="L23" s="62">
        <v>8864</v>
      </c>
      <c r="M23" s="62">
        <f t="shared" si="0"/>
        <v>10790</v>
      </c>
      <c r="N23" s="62">
        <f t="shared" si="1"/>
        <v>175806</v>
      </c>
      <c r="O23" s="63">
        <f>D23*100/'CD Ratio_3'!F23</f>
        <v>11.674695941569942</v>
      </c>
    </row>
    <row r="24" spans="1:17">
      <c r="A24" s="48">
        <v>19</v>
      </c>
      <c r="B24" s="49" t="s">
        <v>63</v>
      </c>
      <c r="C24" s="62">
        <v>41343</v>
      </c>
      <c r="D24" s="62">
        <v>121530</v>
      </c>
      <c r="E24" s="62">
        <v>3638</v>
      </c>
      <c r="F24" s="62">
        <v>102851</v>
      </c>
      <c r="G24" s="62">
        <v>480</v>
      </c>
      <c r="H24" s="62">
        <v>30426</v>
      </c>
      <c r="I24" s="62">
        <v>73</v>
      </c>
      <c r="J24" s="62">
        <v>203</v>
      </c>
      <c r="K24" s="62">
        <v>2</v>
      </c>
      <c r="L24" s="62">
        <v>1</v>
      </c>
      <c r="M24" s="62">
        <f t="shared" si="0"/>
        <v>45536</v>
      </c>
      <c r="N24" s="62">
        <f t="shared" si="1"/>
        <v>255011</v>
      </c>
      <c r="O24" s="63">
        <f>D24*100/'CD Ratio_3'!F24</f>
        <v>9.2109282096329341</v>
      </c>
    </row>
    <row r="25" spans="1:17">
      <c r="A25" s="48">
        <v>20</v>
      </c>
      <c r="B25" s="49" t="s">
        <v>64</v>
      </c>
      <c r="C25" s="62">
        <v>1005</v>
      </c>
      <c r="D25" s="62">
        <v>4872.7299999999996</v>
      </c>
      <c r="E25" s="62">
        <v>570</v>
      </c>
      <c r="F25" s="62">
        <v>2655.32</v>
      </c>
      <c r="G25" s="62">
        <v>30</v>
      </c>
      <c r="H25" s="62">
        <v>105.39</v>
      </c>
      <c r="I25" s="62">
        <v>4</v>
      </c>
      <c r="J25" s="62">
        <v>26.38</v>
      </c>
      <c r="K25" s="62">
        <v>0</v>
      </c>
      <c r="L25" s="62">
        <v>0</v>
      </c>
      <c r="M25" s="62">
        <f t="shared" si="0"/>
        <v>1609</v>
      </c>
      <c r="N25" s="62">
        <f t="shared" si="1"/>
        <v>7659.82</v>
      </c>
      <c r="O25" s="63">
        <f>D25*100/'CD Ratio_3'!F25</f>
        <v>13.032522934552942</v>
      </c>
    </row>
    <row r="26" spans="1:17">
      <c r="A26" s="48">
        <v>21</v>
      </c>
      <c r="B26" s="49" t="s">
        <v>47</v>
      </c>
      <c r="C26" s="62">
        <v>6588</v>
      </c>
      <c r="D26" s="62">
        <v>23243.919999999998</v>
      </c>
      <c r="E26" s="62">
        <v>432</v>
      </c>
      <c r="F26" s="62">
        <v>11437.86</v>
      </c>
      <c r="G26" s="62">
        <v>24</v>
      </c>
      <c r="H26" s="62">
        <v>1123.81</v>
      </c>
      <c r="I26" s="62">
        <v>0</v>
      </c>
      <c r="J26" s="62">
        <v>0</v>
      </c>
      <c r="K26" s="62">
        <v>2310</v>
      </c>
      <c r="L26" s="62">
        <v>6292.06</v>
      </c>
      <c r="M26" s="62">
        <f t="shared" si="0"/>
        <v>9354</v>
      </c>
      <c r="N26" s="62">
        <f t="shared" si="1"/>
        <v>42097.649999999994</v>
      </c>
      <c r="O26" s="63">
        <f>D26*100/'CD Ratio_3'!F26</f>
        <v>20.319355205301022</v>
      </c>
    </row>
    <row r="27" spans="1:17" s="66" customFormat="1">
      <c r="A27" s="144"/>
      <c r="B27" s="152" t="s">
        <v>306</v>
      </c>
      <c r="C27" s="65">
        <f>SUM(C6:C26)</f>
        <v>493345</v>
      </c>
      <c r="D27" s="65">
        <f t="shared" ref="D27:N27" si="2">SUM(D6:D26)</f>
        <v>2093364.46</v>
      </c>
      <c r="E27" s="65">
        <f t="shared" si="2"/>
        <v>97781</v>
      </c>
      <c r="F27" s="65">
        <f t="shared" si="2"/>
        <v>1389894.52</v>
      </c>
      <c r="G27" s="65">
        <f t="shared" si="2"/>
        <v>3134</v>
      </c>
      <c r="H27" s="65">
        <f t="shared" si="2"/>
        <v>358398.18</v>
      </c>
      <c r="I27" s="65">
        <f t="shared" si="2"/>
        <v>2979</v>
      </c>
      <c r="J27" s="65">
        <f t="shared" si="2"/>
        <v>14016.16</v>
      </c>
      <c r="K27" s="65">
        <f t="shared" si="2"/>
        <v>19556</v>
      </c>
      <c r="L27" s="65">
        <f t="shared" si="2"/>
        <v>52755.56</v>
      </c>
      <c r="M27" s="65">
        <f t="shared" si="2"/>
        <v>616795</v>
      </c>
      <c r="N27" s="65">
        <f t="shared" si="2"/>
        <v>3908428.88</v>
      </c>
      <c r="O27" s="60">
        <f>D27*100/'CD Ratio_3'!F27</f>
        <v>11.688371765687922</v>
      </c>
      <c r="P27" s="69"/>
      <c r="Q27" s="70"/>
    </row>
    <row r="28" spans="1:17">
      <c r="A28" s="48">
        <v>22</v>
      </c>
      <c r="B28" s="49" t="s">
        <v>44</v>
      </c>
      <c r="C28" s="62">
        <v>4864</v>
      </c>
      <c r="D28" s="62">
        <v>77265.08</v>
      </c>
      <c r="E28" s="62">
        <v>1419</v>
      </c>
      <c r="F28" s="62">
        <v>90358.75</v>
      </c>
      <c r="G28" s="62">
        <v>225</v>
      </c>
      <c r="H28" s="62">
        <v>15517.26</v>
      </c>
      <c r="I28" s="62">
        <v>1</v>
      </c>
      <c r="J28" s="62">
        <v>6.6</v>
      </c>
      <c r="K28" s="62">
        <v>0</v>
      </c>
      <c r="L28" s="62">
        <v>0</v>
      </c>
      <c r="M28" s="62">
        <f t="shared" ref="M28:M57" si="3">C28+E28+G28+I28+K28</f>
        <v>6509</v>
      </c>
      <c r="N28" s="62">
        <f t="shared" ref="N28:N57" si="4">D28+F28+H28+J28+L28</f>
        <v>183147.69000000003</v>
      </c>
      <c r="O28" s="63">
        <f>D28*100/'CD Ratio_3'!F28</f>
        <v>9.9416159537339439</v>
      </c>
    </row>
    <row r="29" spans="1:17">
      <c r="A29" s="48">
        <v>23</v>
      </c>
      <c r="B29" s="49" t="s">
        <v>192</v>
      </c>
      <c r="C29" s="62">
        <v>177352</v>
      </c>
      <c r="D29" s="62">
        <v>61114.97</v>
      </c>
      <c r="E29" s="62">
        <v>0</v>
      </c>
      <c r="F29" s="62">
        <v>0</v>
      </c>
      <c r="G29" s="62">
        <v>0</v>
      </c>
      <c r="H29" s="62">
        <v>0</v>
      </c>
      <c r="I29" s="62">
        <v>0</v>
      </c>
      <c r="J29" s="62">
        <v>0</v>
      </c>
      <c r="K29" s="62">
        <v>0</v>
      </c>
      <c r="L29" s="62">
        <v>0</v>
      </c>
      <c r="M29" s="62">
        <f t="shared" si="3"/>
        <v>177352</v>
      </c>
      <c r="N29" s="62">
        <f t="shared" si="4"/>
        <v>61114.97</v>
      </c>
      <c r="O29" s="63">
        <f>D29*100/'CD Ratio_3'!F29</f>
        <v>58.67477978825417</v>
      </c>
    </row>
    <row r="30" spans="1:17">
      <c r="A30" s="48">
        <v>24</v>
      </c>
      <c r="B30" s="49" t="s">
        <v>193</v>
      </c>
      <c r="C30" s="62">
        <v>10</v>
      </c>
      <c r="D30" s="62">
        <v>85.12</v>
      </c>
      <c r="E30" s="62">
        <v>19</v>
      </c>
      <c r="F30" s="62">
        <v>274.32</v>
      </c>
      <c r="G30" s="62">
        <v>0</v>
      </c>
      <c r="H30" s="62">
        <v>0</v>
      </c>
      <c r="I30" s="62">
        <v>0</v>
      </c>
      <c r="J30" s="62">
        <v>0</v>
      </c>
      <c r="K30" s="62">
        <v>0</v>
      </c>
      <c r="L30" s="62">
        <v>0</v>
      </c>
      <c r="M30" s="62">
        <f t="shared" si="3"/>
        <v>29</v>
      </c>
      <c r="N30" s="62">
        <f t="shared" si="4"/>
        <v>359.44</v>
      </c>
      <c r="O30" s="63">
        <f>D30*100/'CD Ratio_3'!F30</f>
        <v>8.7843137254901968</v>
      </c>
    </row>
    <row r="31" spans="1:17">
      <c r="A31" s="48">
        <v>25</v>
      </c>
      <c r="B31" s="49" t="s">
        <v>48</v>
      </c>
      <c r="C31" s="62">
        <v>195</v>
      </c>
      <c r="D31" s="62">
        <v>2308.35</v>
      </c>
      <c r="E31" s="62">
        <v>33</v>
      </c>
      <c r="F31" s="62">
        <v>3084.91</v>
      </c>
      <c r="G31" s="62">
        <v>3</v>
      </c>
      <c r="H31" s="62">
        <v>346.26</v>
      </c>
      <c r="I31" s="62">
        <v>0</v>
      </c>
      <c r="J31" s="62">
        <v>0</v>
      </c>
      <c r="K31" s="62">
        <v>0</v>
      </c>
      <c r="L31" s="62">
        <v>0</v>
      </c>
      <c r="M31" s="62">
        <f t="shared" si="3"/>
        <v>231</v>
      </c>
      <c r="N31" s="62">
        <f t="shared" si="4"/>
        <v>5739.52</v>
      </c>
      <c r="O31" s="63">
        <f>D31*100/'CD Ratio_3'!F31</f>
        <v>22.562817852419709</v>
      </c>
    </row>
    <row r="32" spans="1:17">
      <c r="A32" s="48">
        <v>26</v>
      </c>
      <c r="B32" s="49" t="s">
        <v>194</v>
      </c>
      <c r="C32" s="62">
        <v>3902</v>
      </c>
      <c r="D32" s="62">
        <v>19698</v>
      </c>
      <c r="E32" s="62">
        <v>647</v>
      </c>
      <c r="F32" s="62">
        <v>8494</v>
      </c>
      <c r="G32" s="62">
        <v>3</v>
      </c>
      <c r="H32" s="62">
        <v>2</v>
      </c>
      <c r="I32" s="62">
        <v>0</v>
      </c>
      <c r="J32" s="62">
        <v>0</v>
      </c>
      <c r="K32" s="62">
        <v>0</v>
      </c>
      <c r="L32" s="62">
        <v>0</v>
      </c>
      <c r="M32" s="62">
        <f t="shared" si="3"/>
        <v>4552</v>
      </c>
      <c r="N32" s="62">
        <f t="shared" si="4"/>
        <v>28194</v>
      </c>
      <c r="O32" s="63">
        <f>D32*100/'CD Ratio_3'!F32</f>
        <v>23.684590227010389</v>
      </c>
    </row>
    <row r="33" spans="1:15">
      <c r="A33" s="48">
        <v>27</v>
      </c>
      <c r="B33" s="49" t="s">
        <v>195</v>
      </c>
      <c r="C33" s="62">
        <v>0</v>
      </c>
      <c r="D33" s="62">
        <v>0</v>
      </c>
      <c r="E33" s="62">
        <v>0</v>
      </c>
      <c r="F33" s="62">
        <v>0</v>
      </c>
      <c r="G33" s="62">
        <v>0</v>
      </c>
      <c r="H33" s="62">
        <v>0</v>
      </c>
      <c r="I33" s="62">
        <v>0</v>
      </c>
      <c r="J33" s="62">
        <v>0</v>
      </c>
      <c r="K33" s="62">
        <v>0</v>
      </c>
      <c r="L33" s="62">
        <v>0</v>
      </c>
      <c r="M33" s="62">
        <f t="shared" si="3"/>
        <v>0</v>
      </c>
      <c r="N33" s="62">
        <f t="shared" si="4"/>
        <v>0</v>
      </c>
      <c r="O33" s="63">
        <f>D33*100/'CD Ratio_3'!F33</f>
        <v>0</v>
      </c>
    </row>
    <row r="34" spans="1:15">
      <c r="A34" s="48">
        <v>28</v>
      </c>
      <c r="B34" s="49" t="s">
        <v>196</v>
      </c>
      <c r="C34" s="62">
        <v>226</v>
      </c>
      <c r="D34" s="62">
        <v>2993</v>
      </c>
      <c r="E34" s="62">
        <v>26</v>
      </c>
      <c r="F34" s="62">
        <v>802</v>
      </c>
      <c r="G34" s="62">
        <v>0</v>
      </c>
      <c r="H34" s="62">
        <v>0</v>
      </c>
      <c r="I34" s="62">
        <v>0</v>
      </c>
      <c r="J34" s="62">
        <v>0</v>
      </c>
      <c r="K34" s="62">
        <v>0</v>
      </c>
      <c r="L34" s="62">
        <v>0</v>
      </c>
      <c r="M34" s="62">
        <f t="shared" si="3"/>
        <v>252</v>
      </c>
      <c r="N34" s="62">
        <f t="shared" si="4"/>
        <v>3795</v>
      </c>
      <c r="O34" s="63">
        <f>D34*100/'CD Ratio_3'!F34</f>
        <v>11.486797666564323</v>
      </c>
    </row>
    <row r="35" spans="1:15">
      <c r="A35" s="48">
        <v>29</v>
      </c>
      <c r="B35" s="49" t="s">
        <v>68</v>
      </c>
      <c r="C35" s="62">
        <v>118668</v>
      </c>
      <c r="D35" s="62">
        <v>125093.48</v>
      </c>
      <c r="E35" s="62">
        <v>11582</v>
      </c>
      <c r="F35" s="62">
        <v>124686.68</v>
      </c>
      <c r="G35" s="62">
        <v>1033</v>
      </c>
      <c r="H35" s="62">
        <v>22391.64</v>
      </c>
      <c r="I35" s="62">
        <v>0</v>
      </c>
      <c r="J35" s="62">
        <v>0</v>
      </c>
      <c r="K35" s="62">
        <v>0</v>
      </c>
      <c r="L35" s="62">
        <v>0</v>
      </c>
      <c r="M35" s="62">
        <f t="shared" si="3"/>
        <v>131283</v>
      </c>
      <c r="N35" s="62">
        <f t="shared" si="4"/>
        <v>272171.8</v>
      </c>
      <c r="O35" s="63">
        <f>D35*100/'CD Ratio_3'!F35</f>
        <v>7.6895861471554916</v>
      </c>
    </row>
    <row r="36" spans="1:15">
      <c r="A36" s="48">
        <v>30</v>
      </c>
      <c r="B36" s="49" t="s">
        <v>69</v>
      </c>
      <c r="C36" s="62">
        <v>4830</v>
      </c>
      <c r="D36" s="62">
        <v>124412</v>
      </c>
      <c r="E36" s="62">
        <v>15189</v>
      </c>
      <c r="F36" s="62">
        <v>132275</v>
      </c>
      <c r="G36" s="62">
        <v>252</v>
      </c>
      <c r="H36" s="62">
        <v>14994</v>
      </c>
      <c r="I36" s="62">
        <v>0</v>
      </c>
      <c r="J36" s="62">
        <v>0</v>
      </c>
      <c r="K36" s="62">
        <v>0</v>
      </c>
      <c r="L36" s="62">
        <v>0</v>
      </c>
      <c r="M36" s="62">
        <f t="shared" si="3"/>
        <v>20271</v>
      </c>
      <c r="N36" s="62">
        <f t="shared" si="4"/>
        <v>271681</v>
      </c>
      <c r="O36" s="63">
        <f>D36*100/'CD Ratio_3'!F36</f>
        <v>8.8478746169431837</v>
      </c>
    </row>
    <row r="37" spans="1:15">
      <c r="A37" s="48">
        <v>31</v>
      </c>
      <c r="B37" s="49" t="s">
        <v>197</v>
      </c>
      <c r="C37" s="62">
        <v>55972</v>
      </c>
      <c r="D37" s="62">
        <v>20686.16</v>
      </c>
      <c r="E37" s="62">
        <v>758</v>
      </c>
      <c r="F37" s="62">
        <v>940.97</v>
      </c>
      <c r="G37" s="62">
        <v>47</v>
      </c>
      <c r="H37" s="62">
        <v>512.02</v>
      </c>
      <c r="I37" s="62">
        <v>431</v>
      </c>
      <c r="J37" s="62">
        <v>302.72000000000003</v>
      </c>
      <c r="K37" s="62">
        <v>0</v>
      </c>
      <c r="L37" s="62">
        <v>0</v>
      </c>
      <c r="M37" s="62">
        <f t="shared" si="3"/>
        <v>57208</v>
      </c>
      <c r="N37" s="62">
        <f t="shared" si="4"/>
        <v>22441.870000000003</v>
      </c>
      <c r="O37" s="63">
        <f>D37*100/'CD Ratio_3'!F37</f>
        <v>43.342768962576656</v>
      </c>
    </row>
    <row r="38" spans="1:15">
      <c r="A38" s="48">
        <v>32</v>
      </c>
      <c r="B38" s="49" t="s">
        <v>198</v>
      </c>
      <c r="C38" s="62">
        <v>25793</v>
      </c>
      <c r="D38" s="62">
        <v>38919.42</v>
      </c>
      <c r="E38" s="62">
        <v>7968</v>
      </c>
      <c r="F38" s="62">
        <v>92621.72</v>
      </c>
      <c r="G38" s="62">
        <v>11</v>
      </c>
      <c r="H38" s="62">
        <v>1898.13</v>
      </c>
      <c r="I38" s="62">
        <v>0</v>
      </c>
      <c r="J38" s="62">
        <v>0</v>
      </c>
      <c r="K38" s="62">
        <v>0</v>
      </c>
      <c r="L38" s="62">
        <v>0</v>
      </c>
      <c r="M38" s="62">
        <f t="shared" si="3"/>
        <v>33772</v>
      </c>
      <c r="N38" s="62">
        <f t="shared" si="4"/>
        <v>133439.27000000002</v>
      </c>
      <c r="O38" s="63">
        <f>D38*100/'CD Ratio_3'!F38</f>
        <v>10.797752746642992</v>
      </c>
    </row>
    <row r="39" spans="1:15">
      <c r="A39" s="48">
        <v>33</v>
      </c>
      <c r="B39" s="49" t="s">
        <v>199</v>
      </c>
      <c r="C39" s="62">
        <v>131</v>
      </c>
      <c r="D39" s="62">
        <v>518</v>
      </c>
      <c r="E39" s="62">
        <v>127</v>
      </c>
      <c r="F39" s="62">
        <v>298</v>
      </c>
      <c r="G39" s="62">
        <v>0</v>
      </c>
      <c r="H39" s="62">
        <v>0</v>
      </c>
      <c r="I39" s="62">
        <v>0</v>
      </c>
      <c r="J39" s="62">
        <v>0</v>
      </c>
      <c r="K39" s="62">
        <v>0</v>
      </c>
      <c r="L39" s="62">
        <v>0</v>
      </c>
      <c r="M39" s="62">
        <f t="shared" si="3"/>
        <v>258</v>
      </c>
      <c r="N39" s="62">
        <f t="shared" si="4"/>
        <v>816</v>
      </c>
      <c r="O39" s="63">
        <f>D39*100/'CD Ratio_3'!F39</f>
        <v>17.458712504213011</v>
      </c>
    </row>
    <row r="40" spans="1:15">
      <c r="A40" s="48">
        <v>34</v>
      </c>
      <c r="B40" s="49" t="s">
        <v>200</v>
      </c>
      <c r="C40" s="62">
        <v>245</v>
      </c>
      <c r="D40" s="62">
        <v>2184.2199999999998</v>
      </c>
      <c r="E40" s="62">
        <v>31</v>
      </c>
      <c r="F40" s="62">
        <v>1426.65</v>
      </c>
      <c r="G40" s="62">
        <v>34</v>
      </c>
      <c r="H40" s="62">
        <v>3143</v>
      </c>
      <c r="I40" s="62">
        <v>0</v>
      </c>
      <c r="J40" s="62">
        <v>0</v>
      </c>
      <c r="K40" s="62">
        <v>198</v>
      </c>
      <c r="L40" s="62">
        <v>6444.33</v>
      </c>
      <c r="M40" s="62">
        <f t="shared" si="3"/>
        <v>508</v>
      </c>
      <c r="N40" s="62">
        <f t="shared" si="4"/>
        <v>13198.2</v>
      </c>
      <c r="O40" s="63">
        <f>D40*100/'CD Ratio_3'!F40</f>
        <v>5.661240993209268</v>
      </c>
    </row>
    <row r="41" spans="1:15">
      <c r="A41" s="48">
        <v>35</v>
      </c>
      <c r="B41" s="49" t="s">
        <v>201</v>
      </c>
      <c r="C41" s="62">
        <v>241</v>
      </c>
      <c r="D41" s="62">
        <v>2122</v>
      </c>
      <c r="E41" s="62">
        <v>0</v>
      </c>
      <c r="F41" s="62">
        <v>0</v>
      </c>
      <c r="G41" s="62">
        <v>0</v>
      </c>
      <c r="H41" s="62">
        <v>0</v>
      </c>
      <c r="I41" s="62">
        <v>0</v>
      </c>
      <c r="J41" s="62">
        <v>0</v>
      </c>
      <c r="K41" s="62">
        <v>0</v>
      </c>
      <c r="L41" s="62">
        <v>0</v>
      </c>
      <c r="M41" s="62">
        <f t="shared" si="3"/>
        <v>241</v>
      </c>
      <c r="N41" s="62">
        <f t="shared" si="4"/>
        <v>2122</v>
      </c>
      <c r="O41" s="63">
        <f>D41*100/'CD Ratio_3'!F41</f>
        <v>10.603097913413263</v>
      </c>
    </row>
    <row r="42" spans="1:15">
      <c r="A42" s="48">
        <v>36</v>
      </c>
      <c r="B42" s="49" t="s">
        <v>70</v>
      </c>
      <c r="C42" s="62">
        <v>2063</v>
      </c>
      <c r="D42" s="62">
        <v>44737.04</v>
      </c>
      <c r="E42" s="62">
        <v>2909</v>
      </c>
      <c r="F42" s="62">
        <v>76750.13</v>
      </c>
      <c r="G42" s="62">
        <v>447</v>
      </c>
      <c r="H42" s="62">
        <v>9669.49</v>
      </c>
      <c r="I42" s="62">
        <v>2</v>
      </c>
      <c r="J42" s="62">
        <v>20.440000000000001</v>
      </c>
      <c r="K42" s="62">
        <v>4</v>
      </c>
      <c r="L42" s="62">
        <v>114.35</v>
      </c>
      <c r="M42" s="62">
        <f t="shared" si="3"/>
        <v>5425</v>
      </c>
      <c r="N42" s="62">
        <f t="shared" si="4"/>
        <v>131291.45000000001</v>
      </c>
      <c r="O42" s="63">
        <f>D42*100/'CD Ratio_3'!F42</f>
        <v>13.291167577387775</v>
      </c>
    </row>
    <row r="43" spans="1:15">
      <c r="A43" s="48">
        <v>37</v>
      </c>
      <c r="B43" s="49" t="s">
        <v>202</v>
      </c>
      <c r="C43" s="62">
        <v>0</v>
      </c>
      <c r="D43" s="62">
        <v>0</v>
      </c>
      <c r="E43" s="62">
        <v>0</v>
      </c>
      <c r="F43" s="62">
        <v>0</v>
      </c>
      <c r="G43" s="62">
        <v>1</v>
      </c>
      <c r="H43" s="62">
        <v>47</v>
      </c>
      <c r="I43" s="62">
        <v>0</v>
      </c>
      <c r="J43" s="62">
        <v>0</v>
      </c>
      <c r="K43" s="62">
        <v>1</v>
      </c>
      <c r="L43" s="62">
        <v>100</v>
      </c>
      <c r="M43" s="62">
        <f t="shared" si="3"/>
        <v>2</v>
      </c>
      <c r="N43" s="62">
        <f t="shared" si="4"/>
        <v>147</v>
      </c>
      <c r="O43" s="63">
        <f>D43*100/'CD Ratio_3'!F43</f>
        <v>0</v>
      </c>
    </row>
    <row r="44" spans="1:15">
      <c r="A44" s="48">
        <v>38</v>
      </c>
      <c r="B44" s="49" t="s">
        <v>203</v>
      </c>
      <c r="C44" s="62">
        <v>40096</v>
      </c>
      <c r="D44" s="62">
        <v>16176</v>
      </c>
      <c r="E44" s="62">
        <v>203</v>
      </c>
      <c r="F44" s="62">
        <v>6040</v>
      </c>
      <c r="G44" s="62">
        <v>17</v>
      </c>
      <c r="H44" s="62">
        <v>479</v>
      </c>
      <c r="I44" s="62">
        <v>0</v>
      </c>
      <c r="J44" s="62">
        <v>0</v>
      </c>
      <c r="K44" s="62">
        <v>0</v>
      </c>
      <c r="L44" s="62">
        <v>0</v>
      </c>
      <c r="M44" s="62">
        <f t="shared" si="3"/>
        <v>40316</v>
      </c>
      <c r="N44" s="62">
        <f t="shared" si="4"/>
        <v>22695</v>
      </c>
      <c r="O44" s="63">
        <f>D44*100/'CD Ratio_3'!F44</f>
        <v>20.738727419582304</v>
      </c>
    </row>
    <row r="45" spans="1:15">
      <c r="A45" s="48">
        <v>39</v>
      </c>
      <c r="B45" s="49" t="s">
        <v>204</v>
      </c>
      <c r="C45" s="62">
        <v>120</v>
      </c>
      <c r="D45" s="62">
        <v>1223</v>
      </c>
      <c r="E45" s="62">
        <v>65</v>
      </c>
      <c r="F45" s="62">
        <v>2565.6999999999998</v>
      </c>
      <c r="G45" s="62">
        <v>4</v>
      </c>
      <c r="H45" s="62">
        <v>3</v>
      </c>
      <c r="I45" s="62">
        <v>0</v>
      </c>
      <c r="J45" s="62">
        <v>0</v>
      </c>
      <c r="K45" s="62">
        <v>80</v>
      </c>
      <c r="L45" s="62">
        <v>2500</v>
      </c>
      <c r="M45" s="62">
        <f t="shared" si="3"/>
        <v>269</v>
      </c>
      <c r="N45" s="62">
        <f t="shared" si="4"/>
        <v>6291.7</v>
      </c>
      <c r="O45" s="63">
        <f>D45*100/'CD Ratio_3'!F45</f>
        <v>18.333083495727777</v>
      </c>
    </row>
    <row r="46" spans="1:15">
      <c r="A46" s="48">
        <v>40</v>
      </c>
      <c r="B46" s="49" t="s">
        <v>74</v>
      </c>
      <c r="C46" s="62">
        <v>0</v>
      </c>
      <c r="D46" s="62">
        <v>0</v>
      </c>
      <c r="E46" s="62">
        <v>0</v>
      </c>
      <c r="F46" s="62">
        <v>0</v>
      </c>
      <c r="G46" s="62">
        <v>0</v>
      </c>
      <c r="H46" s="62">
        <v>0</v>
      </c>
      <c r="I46" s="62">
        <v>0</v>
      </c>
      <c r="J46" s="62">
        <v>0</v>
      </c>
      <c r="K46" s="62">
        <v>0</v>
      </c>
      <c r="L46" s="62">
        <v>0</v>
      </c>
      <c r="M46" s="62">
        <f t="shared" si="3"/>
        <v>0</v>
      </c>
      <c r="N46" s="62">
        <f>D46+F46+H46+J46+L46</f>
        <v>0</v>
      </c>
      <c r="O46" s="63">
        <v>0</v>
      </c>
    </row>
    <row r="47" spans="1:15">
      <c r="A47" s="48">
        <v>41</v>
      </c>
      <c r="B47" s="49" t="s">
        <v>205</v>
      </c>
      <c r="C47" s="62">
        <v>80</v>
      </c>
      <c r="D47" s="62">
        <v>484.62</v>
      </c>
      <c r="E47" s="62">
        <v>26</v>
      </c>
      <c r="F47" s="62">
        <v>715.07</v>
      </c>
      <c r="G47" s="62">
        <v>0</v>
      </c>
      <c r="H47" s="62">
        <v>0</v>
      </c>
      <c r="I47" s="62">
        <v>0</v>
      </c>
      <c r="J47" s="62">
        <v>0</v>
      </c>
      <c r="K47" s="62">
        <v>0</v>
      </c>
      <c r="L47" s="62">
        <v>0</v>
      </c>
      <c r="M47" s="62">
        <f t="shared" si="3"/>
        <v>106</v>
      </c>
      <c r="N47" s="62">
        <f>D47+F47+H47+J47+L47</f>
        <v>1199.69</v>
      </c>
      <c r="O47" s="63">
        <f>D47*100/'CD Ratio_3'!F47</f>
        <v>9.6863944354500209</v>
      </c>
    </row>
    <row r="48" spans="1:15">
      <c r="A48" s="48">
        <v>42</v>
      </c>
      <c r="B48" s="49" t="s">
        <v>73</v>
      </c>
      <c r="C48" s="62">
        <v>8605</v>
      </c>
      <c r="D48" s="62">
        <v>32101</v>
      </c>
      <c r="E48" s="62">
        <v>1261</v>
      </c>
      <c r="F48" s="62">
        <v>23564</v>
      </c>
      <c r="G48" s="62">
        <v>73</v>
      </c>
      <c r="H48" s="62">
        <v>5873</v>
      </c>
      <c r="I48" s="62">
        <v>0</v>
      </c>
      <c r="J48" s="62">
        <v>0</v>
      </c>
      <c r="K48" s="62">
        <v>0</v>
      </c>
      <c r="L48" s="62">
        <v>0</v>
      </c>
      <c r="M48" s="62">
        <f t="shared" si="3"/>
        <v>9939</v>
      </c>
      <c r="N48" s="62">
        <f t="shared" si="4"/>
        <v>61538</v>
      </c>
      <c r="O48" s="63">
        <f>D48*100/'CD Ratio_3'!F48</f>
        <v>24.440028626680675</v>
      </c>
    </row>
    <row r="49" spans="1:17" s="66" customFormat="1">
      <c r="A49" s="144"/>
      <c r="B49" s="152" t="s">
        <v>297</v>
      </c>
      <c r="C49" s="65">
        <f>SUM(C28:C48)</f>
        <v>443393</v>
      </c>
      <c r="D49" s="65">
        <f t="shared" ref="D49:N49" si="5">SUM(D28:D48)</f>
        <v>572121.45999999985</v>
      </c>
      <c r="E49" s="65">
        <f t="shared" si="5"/>
        <v>42263</v>
      </c>
      <c r="F49" s="65">
        <f t="shared" si="5"/>
        <v>564897.89999999991</v>
      </c>
      <c r="G49" s="65">
        <f t="shared" si="5"/>
        <v>2150</v>
      </c>
      <c r="H49" s="65">
        <f t="shared" si="5"/>
        <v>74875.8</v>
      </c>
      <c r="I49" s="65">
        <f t="shared" si="5"/>
        <v>434</v>
      </c>
      <c r="J49" s="65">
        <f t="shared" si="5"/>
        <v>329.76000000000005</v>
      </c>
      <c r="K49" s="65">
        <f t="shared" si="5"/>
        <v>283</v>
      </c>
      <c r="L49" s="65">
        <f t="shared" si="5"/>
        <v>9158.68</v>
      </c>
      <c r="M49" s="65">
        <f t="shared" si="5"/>
        <v>488523</v>
      </c>
      <c r="N49" s="65">
        <f t="shared" si="5"/>
        <v>1221383.5999999999</v>
      </c>
      <c r="O49" s="60">
        <f>D49*100/'CD Ratio_3'!F49</f>
        <v>11.258363913916805</v>
      </c>
      <c r="P49" s="69"/>
      <c r="Q49" s="70"/>
    </row>
    <row r="50" spans="1:17">
      <c r="A50" s="48">
        <v>43</v>
      </c>
      <c r="B50" s="49" t="s">
        <v>43</v>
      </c>
      <c r="C50" s="62">
        <v>37592</v>
      </c>
      <c r="D50" s="62">
        <v>23206.22</v>
      </c>
      <c r="E50" s="62">
        <v>10681</v>
      </c>
      <c r="F50" s="62">
        <v>5070.45</v>
      </c>
      <c r="G50" s="62">
        <v>0</v>
      </c>
      <c r="H50" s="62">
        <v>0</v>
      </c>
      <c r="I50" s="62">
        <v>2537</v>
      </c>
      <c r="J50" s="62">
        <v>687.57</v>
      </c>
      <c r="K50" s="62">
        <v>0</v>
      </c>
      <c r="L50" s="62">
        <v>0</v>
      </c>
      <c r="M50" s="62">
        <f t="shared" si="3"/>
        <v>50810</v>
      </c>
      <c r="N50" s="62">
        <f t="shared" si="4"/>
        <v>28964.240000000002</v>
      </c>
      <c r="O50" s="63">
        <f>D50*100/'CD Ratio_3'!F50</f>
        <v>5.5966920067763564</v>
      </c>
    </row>
    <row r="51" spans="1:17">
      <c r="A51" s="48">
        <v>44</v>
      </c>
      <c r="B51" s="49" t="s">
        <v>206</v>
      </c>
      <c r="C51" s="62">
        <v>47169</v>
      </c>
      <c r="D51" s="62">
        <v>22411</v>
      </c>
      <c r="E51" s="62">
        <v>0</v>
      </c>
      <c r="F51" s="62">
        <v>0</v>
      </c>
      <c r="G51" s="62">
        <v>0</v>
      </c>
      <c r="H51" s="62">
        <v>0</v>
      </c>
      <c r="I51" s="62">
        <v>139</v>
      </c>
      <c r="J51" s="62">
        <v>216</v>
      </c>
      <c r="K51" s="62">
        <v>0</v>
      </c>
      <c r="L51" s="62">
        <v>0</v>
      </c>
      <c r="M51" s="62">
        <f t="shared" si="3"/>
        <v>47308</v>
      </c>
      <c r="N51" s="62">
        <f t="shared" si="4"/>
        <v>22627</v>
      </c>
      <c r="O51" s="63">
        <f>D51*100/'CD Ratio_3'!F51</f>
        <v>8.1032805793894429</v>
      </c>
    </row>
    <row r="52" spans="1:17">
      <c r="A52" s="48">
        <v>45</v>
      </c>
      <c r="B52" s="49" t="s">
        <v>49</v>
      </c>
      <c r="C52" s="62">
        <v>68003</v>
      </c>
      <c r="D52" s="62">
        <v>53678.21</v>
      </c>
      <c r="E52" s="62">
        <v>908</v>
      </c>
      <c r="F52" s="62">
        <v>2130.63</v>
      </c>
      <c r="G52" s="62">
        <v>0</v>
      </c>
      <c r="H52" s="62">
        <v>0</v>
      </c>
      <c r="I52" s="62">
        <v>0</v>
      </c>
      <c r="J52" s="62">
        <v>0</v>
      </c>
      <c r="K52" s="62">
        <v>0</v>
      </c>
      <c r="L52" s="62">
        <v>0</v>
      </c>
      <c r="M52" s="62">
        <f t="shared" si="3"/>
        <v>68911</v>
      </c>
      <c r="N52" s="62">
        <f t="shared" si="4"/>
        <v>55808.84</v>
      </c>
      <c r="O52" s="63">
        <f>D52*100/'CD Ratio_3'!F52</f>
        <v>10.967937206710786</v>
      </c>
    </row>
    <row r="53" spans="1:17" s="66" customFormat="1">
      <c r="A53" s="144"/>
      <c r="B53" s="152" t="s">
        <v>307</v>
      </c>
      <c r="C53" s="65">
        <f>SUM(C50:C52)</f>
        <v>152764</v>
      </c>
      <c r="D53" s="65">
        <f t="shared" ref="D53:N53" si="6">SUM(D50:D52)</f>
        <v>99295.43</v>
      </c>
      <c r="E53" s="65">
        <f t="shared" si="6"/>
        <v>11589</v>
      </c>
      <c r="F53" s="65">
        <f t="shared" si="6"/>
        <v>7201.08</v>
      </c>
      <c r="G53" s="65">
        <f t="shared" si="6"/>
        <v>0</v>
      </c>
      <c r="H53" s="65">
        <f t="shared" si="6"/>
        <v>0</v>
      </c>
      <c r="I53" s="65">
        <f t="shared" si="6"/>
        <v>2676</v>
      </c>
      <c r="J53" s="65">
        <f t="shared" si="6"/>
        <v>903.57</v>
      </c>
      <c r="K53" s="65">
        <f t="shared" si="6"/>
        <v>0</v>
      </c>
      <c r="L53" s="65">
        <f t="shared" si="6"/>
        <v>0</v>
      </c>
      <c r="M53" s="65">
        <f t="shared" si="6"/>
        <v>167029</v>
      </c>
      <c r="N53" s="65">
        <f t="shared" si="6"/>
        <v>107400.08</v>
      </c>
      <c r="O53" s="60">
        <f>D53*100/'CD Ratio_3'!F53</f>
        <v>8.4104551664924099</v>
      </c>
      <c r="P53" s="69"/>
      <c r="Q53" s="70"/>
    </row>
    <row r="54" spans="1:17">
      <c r="A54" s="48">
        <v>46</v>
      </c>
      <c r="B54" s="49" t="s">
        <v>298</v>
      </c>
      <c r="C54" s="62">
        <v>0</v>
      </c>
      <c r="D54" s="62">
        <v>0</v>
      </c>
      <c r="E54" s="62">
        <v>0</v>
      </c>
      <c r="F54" s="62">
        <v>0</v>
      </c>
      <c r="G54" s="62">
        <v>0</v>
      </c>
      <c r="H54" s="62">
        <v>0</v>
      </c>
      <c r="I54" s="62">
        <v>0</v>
      </c>
      <c r="J54" s="62">
        <v>0</v>
      </c>
      <c r="K54" s="62">
        <v>0</v>
      </c>
      <c r="L54" s="62">
        <v>0</v>
      </c>
      <c r="M54" s="62">
        <f t="shared" si="3"/>
        <v>0</v>
      </c>
      <c r="N54" s="62">
        <f t="shared" si="4"/>
        <v>0</v>
      </c>
      <c r="O54" s="63">
        <v>0</v>
      </c>
    </row>
    <row r="55" spans="1:17">
      <c r="A55" s="48">
        <v>47</v>
      </c>
      <c r="B55" s="49" t="s">
        <v>231</v>
      </c>
      <c r="C55" s="62">
        <v>0</v>
      </c>
      <c r="D55" s="62">
        <v>14611</v>
      </c>
      <c r="E55" s="62">
        <v>0</v>
      </c>
      <c r="F55" s="62">
        <v>0</v>
      </c>
      <c r="G55" s="62">
        <v>0</v>
      </c>
      <c r="H55" s="62">
        <v>0</v>
      </c>
      <c r="I55" s="62">
        <v>0</v>
      </c>
      <c r="J55" s="62">
        <v>0</v>
      </c>
      <c r="K55" s="62">
        <v>0</v>
      </c>
      <c r="L55" s="62">
        <v>0</v>
      </c>
      <c r="M55" s="62">
        <f t="shared" si="3"/>
        <v>0</v>
      </c>
      <c r="N55" s="62">
        <f t="shared" si="4"/>
        <v>14611</v>
      </c>
      <c r="O55" s="63">
        <f>D55*100/'CD Ratio_3'!F55</f>
        <v>0.46936773971372775</v>
      </c>
    </row>
    <row r="56" spans="1:17">
      <c r="A56" s="48">
        <v>48</v>
      </c>
      <c r="B56" s="49" t="s">
        <v>299</v>
      </c>
      <c r="C56" s="62">
        <v>0</v>
      </c>
      <c r="D56" s="62">
        <v>0</v>
      </c>
      <c r="E56" s="62">
        <v>0</v>
      </c>
      <c r="F56" s="62">
        <v>0</v>
      </c>
      <c r="G56" s="62">
        <v>0</v>
      </c>
      <c r="H56" s="62">
        <v>0</v>
      </c>
      <c r="I56" s="62">
        <v>0</v>
      </c>
      <c r="J56" s="62">
        <v>0</v>
      </c>
      <c r="K56" s="62">
        <v>0</v>
      </c>
      <c r="L56" s="62">
        <v>0</v>
      </c>
      <c r="M56" s="62">
        <f t="shared" si="3"/>
        <v>0</v>
      </c>
      <c r="N56" s="62">
        <f t="shared" si="4"/>
        <v>0</v>
      </c>
      <c r="O56" s="63">
        <f>D56*100/'CD Ratio_3'!F56</f>
        <v>0</v>
      </c>
    </row>
    <row r="57" spans="1:17">
      <c r="A57" s="48">
        <v>49</v>
      </c>
      <c r="B57" s="49" t="s">
        <v>305</v>
      </c>
      <c r="C57" s="62">
        <v>0</v>
      </c>
      <c r="D57" s="62">
        <v>0</v>
      </c>
      <c r="E57" s="62">
        <v>0</v>
      </c>
      <c r="F57" s="62">
        <v>0</v>
      </c>
      <c r="G57" s="62">
        <v>0</v>
      </c>
      <c r="H57" s="62">
        <v>0</v>
      </c>
      <c r="I57" s="62">
        <v>0</v>
      </c>
      <c r="J57" s="62">
        <v>0</v>
      </c>
      <c r="K57" s="62">
        <v>0</v>
      </c>
      <c r="L57" s="62">
        <v>0</v>
      </c>
      <c r="M57" s="62">
        <f t="shared" si="3"/>
        <v>0</v>
      </c>
      <c r="N57" s="62">
        <f t="shared" si="4"/>
        <v>0</v>
      </c>
      <c r="O57" s="63">
        <f>D57*100/'CD Ratio_3'!F57</f>
        <v>0</v>
      </c>
    </row>
    <row r="58" spans="1:17" s="66" customFormat="1">
      <c r="A58" s="144"/>
      <c r="B58" s="152" t="s">
        <v>300</v>
      </c>
      <c r="C58" s="65">
        <f>SUM(C54:C57)</f>
        <v>0</v>
      </c>
      <c r="D58" s="65">
        <f t="shared" ref="D58:N58" si="7">SUM(D54:D57)</f>
        <v>14611</v>
      </c>
      <c r="E58" s="65">
        <f t="shared" si="7"/>
        <v>0</v>
      </c>
      <c r="F58" s="65">
        <f t="shared" si="7"/>
        <v>0</v>
      </c>
      <c r="G58" s="65">
        <f t="shared" si="7"/>
        <v>0</v>
      </c>
      <c r="H58" s="65">
        <f t="shared" si="7"/>
        <v>0</v>
      </c>
      <c r="I58" s="65">
        <f t="shared" si="7"/>
        <v>0</v>
      </c>
      <c r="J58" s="65">
        <f t="shared" si="7"/>
        <v>0</v>
      </c>
      <c r="K58" s="65">
        <f t="shared" si="7"/>
        <v>0</v>
      </c>
      <c r="L58" s="65">
        <f t="shared" si="7"/>
        <v>0</v>
      </c>
      <c r="M58" s="65">
        <f t="shared" si="7"/>
        <v>0</v>
      </c>
      <c r="N58" s="65">
        <f t="shared" si="7"/>
        <v>14611</v>
      </c>
      <c r="O58" s="60">
        <f>D58*100/'CD Ratio_3'!F58</f>
        <v>0.46826781290952602</v>
      </c>
      <c r="P58" s="69"/>
      <c r="Q58" s="70"/>
    </row>
    <row r="59" spans="1:17" s="66" customFormat="1">
      <c r="A59" s="144"/>
      <c r="B59" s="152" t="s">
        <v>232</v>
      </c>
      <c r="C59" s="65">
        <f>C58+C53+C49+C27</f>
        <v>1089502</v>
      </c>
      <c r="D59" s="65">
        <f t="shared" ref="D59:N59" si="8">D58+D53+D49+D27</f>
        <v>2779392.3499999996</v>
      </c>
      <c r="E59" s="65">
        <f t="shared" si="8"/>
        <v>151633</v>
      </c>
      <c r="F59" s="65">
        <f t="shared" si="8"/>
        <v>1961993.5</v>
      </c>
      <c r="G59" s="65">
        <f t="shared" si="8"/>
        <v>5284</v>
      </c>
      <c r="H59" s="65">
        <f t="shared" si="8"/>
        <v>433273.98</v>
      </c>
      <c r="I59" s="65">
        <f t="shared" si="8"/>
        <v>6089</v>
      </c>
      <c r="J59" s="65">
        <f t="shared" si="8"/>
        <v>15249.49</v>
      </c>
      <c r="K59" s="65">
        <f t="shared" si="8"/>
        <v>19839</v>
      </c>
      <c r="L59" s="65">
        <f t="shared" si="8"/>
        <v>61914.239999999998</v>
      </c>
      <c r="M59" s="65">
        <f t="shared" si="8"/>
        <v>1272347</v>
      </c>
      <c r="N59" s="65">
        <f t="shared" si="8"/>
        <v>5251823.5599999996</v>
      </c>
      <c r="O59" s="60">
        <f>D59*100/'CD Ratio_3'!F59</f>
        <v>10.183762428453878</v>
      </c>
      <c r="P59" s="69"/>
      <c r="Q59" s="70"/>
    </row>
    <row r="61" spans="1:17">
      <c r="G61" s="69" t="s">
        <v>1219</v>
      </c>
    </row>
    <row r="62" spans="1:17">
      <c r="D62" s="67"/>
      <c r="N62" s="67"/>
    </row>
  </sheetData>
  <autoFilter ref="C5:N59"/>
  <mergeCells count="12">
    <mergeCell ref="P4:Q4"/>
    <mergeCell ref="O3:O5"/>
    <mergeCell ref="A1:N1"/>
    <mergeCell ref="A3:A5"/>
    <mergeCell ref="B3:B5"/>
    <mergeCell ref="C3:N3"/>
    <mergeCell ref="C4:D4"/>
    <mergeCell ref="E4:F4"/>
    <mergeCell ref="G4:H4"/>
    <mergeCell ref="I4:J4"/>
    <mergeCell ref="K4:L4"/>
    <mergeCell ref="M4:N4"/>
  </mergeCells>
  <pageMargins left="0.45" right="0.45" top="0.5" bottom="0.5" header="0.3" footer="0.3"/>
  <pageSetup paperSize="9" scale="6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S66"/>
  <sheetViews>
    <sheetView zoomScaleNormal="100" workbookViewId="0">
      <pane xSplit="2" ySplit="5" topLeftCell="C42" activePane="bottomRight" state="frozen"/>
      <selection pane="topRight" activeCell="C1" sqref="C1"/>
      <selection pane="bottomLeft" activeCell="A6" sqref="A6"/>
      <selection pane="bottomRight" activeCell="U51" sqref="U51"/>
    </sheetView>
  </sheetViews>
  <sheetFormatPr baseColWidth="10" defaultColWidth="4.3984375" defaultRowHeight="14"/>
  <cols>
    <col min="1" max="1" width="4.3984375" style="50"/>
    <col min="2" max="2" width="24.3984375" style="50" bestFit="1" customWidth="1"/>
    <col min="3" max="3" width="6.59765625" style="69" customWidth="1"/>
    <col min="4" max="4" width="8.796875" style="69" bestFit="1" customWidth="1"/>
    <col min="5" max="5" width="8.59765625" style="69" customWidth="1"/>
    <col min="6" max="6" width="10.19921875" style="69" bestFit="1" customWidth="1"/>
    <col min="7" max="7" width="10.59765625" style="69" bestFit="1" customWidth="1"/>
    <col min="8" max="8" width="11.19921875" style="69" bestFit="1" customWidth="1"/>
    <col min="9" max="9" width="6.796875" style="69" bestFit="1" customWidth="1"/>
    <col min="10" max="10" width="8.19921875" style="69" bestFit="1" customWidth="1"/>
    <col min="11" max="11" width="7.3984375" style="69" customWidth="1"/>
    <col min="12" max="12" width="7.59765625" style="69" bestFit="1" customWidth="1"/>
    <col min="13" max="13" width="10.3984375" style="69" bestFit="1" customWidth="1"/>
    <col min="14" max="14" width="11.59765625" style="69" bestFit="1" customWidth="1"/>
    <col min="15" max="15" width="12" style="69" bestFit="1" customWidth="1"/>
    <col min="16" max="16" width="12.19921875" style="69" bestFit="1" customWidth="1"/>
    <col min="17" max="18" width="10.3984375" style="67" customWidth="1"/>
    <col min="19" max="19" width="12" style="69" bestFit="1" customWidth="1"/>
    <col min="20" max="20" width="5" style="50" bestFit="1" customWidth="1"/>
    <col min="21" max="16384" width="4.3984375" style="50"/>
  </cols>
  <sheetData>
    <row r="1" spans="1:19" ht="18">
      <c r="A1" s="421" t="s">
        <v>710</v>
      </c>
      <c r="B1" s="421"/>
      <c r="C1" s="421"/>
      <c r="D1" s="421"/>
      <c r="E1" s="421"/>
      <c r="F1" s="421"/>
      <c r="G1" s="421"/>
      <c r="H1" s="421"/>
      <c r="I1" s="421"/>
      <c r="J1" s="421"/>
      <c r="K1" s="421"/>
      <c r="L1" s="421"/>
      <c r="M1" s="421"/>
      <c r="N1" s="421"/>
      <c r="O1" s="421"/>
      <c r="P1" s="421"/>
    </row>
    <row r="2" spans="1:19">
      <c r="B2" s="66" t="s">
        <v>127</v>
      </c>
      <c r="K2" s="69" t="s">
        <v>135</v>
      </c>
      <c r="N2" s="70" t="s">
        <v>134</v>
      </c>
    </row>
    <row r="3" spans="1:19" ht="35" customHeight="1">
      <c r="A3" s="422" t="s">
        <v>113</v>
      </c>
      <c r="B3" s="422" t="s">
        <v>97</v>
      </c>
      <c r="C3" s="427" t="s">
        <v>708</v>
      </c>
      <c r="D3" s="428"/>
      <c r="E3" s="428"/>
      <c r="F3" s="428"/>
      <c r="G3" s="428"/>
      <c r="H3" s="428"/>
      <c r="I3" s="428"/>
      <c r="J3" s="428"/>
      <c r="K3" s="428"/>
      <c r="L3" s="428"/>
      <c r="M3" s="428"/>
      <c r="N3" s="428"/>
      <c r="O3" s="428"/>
      <c r="P3" s="429"/>
      <c r="Q3" s="420" t="s">
        <v>145</v>
      </c>
    </row>
    <row r="4" spans="1:19" ht="25" customHeight="1">
      <c r="A4" s="422"/>
      <c r="B4" s="422"/>
      <c r="C4" s="427" t="s">
        <v>128</v>
      </c>
      <c r="D4" s="429"/>
      <c r="E4" s="427" t="s">
        <v>129</v>
      </c>
      <c r="F4" s="429"/>
      <c r="G4" s="427" t="s">
        <v>130</v>
      </c>
      <c r="H4" s="429"/>
      <c r="I4" s="427" t="s">
        <v>131</v>
      </c>
      <c r="J4" s="429"/>
      <c r="K4" s="427" t="s">
        <v>132</v>
      </c>
      <c r="L4" s="429"/>
      <c r="M4" s="427" t="s">
        <v>124</v>
      </c>
      <c r="N4" s="429"/>
      <c r="O4" s="427" t="s">
        <v>133</v>
      </c>
      <c r="P4" s="429"/>
      <c r="Q4" s="420"/>
      <c r="R4" s="430"/>
      <c r="S4" s="431"/>
    </row>
    <row r="5" spans="1:19" ht="15" customHeight="1">
      <c r="A5" s="422"/>
      <c r="B5" s="422"/>
      <c r="C5" s="203" t="s">
        <v>211</v>
      </c>
      <c r="D5" s="203" t="s">
        <v>210</v>
      </c>
      <c r="E5" s="203" t="s">
        <v>211</v>
      </c>
      <c r="F5" s="203" t="s">
        <v>210</v>
      </c>
      <c r="G5" s="203" t="s">
        <v>211</v>
      </c>
      <c r="H5" s="203" t="s">
        <v>210</v>
      </c>
      <c r="I5" s="203" t="s">
        <v>211</v>
      </c>
      <c r="J5" s="203" t="s">
        <v>210</v>
      </c>
      <c r="K5" s="203" t="s">
        <v>211</v>
      </c>
      <c r="L5" s="203" t="s">
        <v>210</v>
      </c>
      <c r="M5" s="203" t="s">
        <v>211</v>
      </c>
      <c r="N5" s="203" t="s">
        <v>210</v>
      </c>
      <c r="O5" s="203" t="s">
        <v>211</v>
      </c>
      <c r="P5" s="203" t="s">
        <v>210</v>
      </c>
      <c r="Q5" s="420"/>
      <c r="R5" s="331"/>
      <c r="S5" s="315"/>
    </row>
    <row r="6" spans="1:19" ht="15" customHeight="1">
      <c r="A6" s="48">
        <v>1</v>
      </c>
      <c r="B6" s="49" t="s">
        <v>52</v>
      </c>
      <c r="C6" s="62">
        <v>0</v>
      </c>
      <c r="D6" s="62">
        <v>0</v>
      </c>
      <c r="E6" s="62">
        <v>2875</v>
      </c>
      <c r="F6" s="62">
        <v>7790</v>
      </c>
      <c r="G6" s="62">
        <v>20366</v>
      </c>
      <c r="H6" s="62">
        <v>49063</v>
      </c>
      <c r="I6" s="62">
        <v>2</v>
      </c>
      <c r="J6" s="62">
        <v>18</v>
      </c>
      <c r="K6" s="62">
        <v>0</v>
      </c>
      <c r="L6" s="62">
        <v>0</v>
      </c>
      <c r="M6" s="62">
        <v>435</v>
      </c>
      <c r="N6" s="62">
        <v>115</v>
      </c>
      <c r="O6" s="62">
        <f>M6+K6+I6+G6+E6+C6+MSMEoutstanding_5!M6+OutstandingAgri_4!K6</f>
        <v>160563</v>
      </c>
      <c r="P6" s="62">
        <f>N6+L6+J6+H6+F6+D6+MSMEoutstanding_5!N6+OutstandingAgri_4!L6</f>
        <v>470676</v>
      </c>
      <c r="Q6" s="63">
        <f>P6*100/'CD Ratio_3'!F6</f>
        <v>58.145116957077647</v>
      </c>
    </row>
    <row r="7" spans="1:19">
      <c r="A7" s="48">
        <v>2</v>
      </c>
      <c r="B7" s="49" t="s">
        <v>53</v>
      </c>
      <c r="C7" s="62">
        <v>0</v>
      </c>
      <c r="D7" s="62">
        <v>0</v>
      </c>
      <c r="E7" s="62">
        <v>150</v>
      </c>
      <c r="F7" s="62">
        <v>554</v>
      </c>
      <c r="G7" s="62">
        <v>1403</v>
      </c>
      <c r="H7" s="62">
        <v>13205</v>
      </c>
      <c r="I7" s="62">
        <v>0</v>
      </c>
      <c r="J7" s="62">
        <v>0</v>
      </c>
      <c r="K7" s="62">
        <v>0</v>
      </c>
      <c r="L7" s="62">
        <v>0</v>
      </c>
      <c r="M7" s="62">
        <v>0</v>
      </c>
      <c r="N7" s="62">
        <v>0</v>
      </c>
      <c r="O7" s="62">
        <f>M7+K7+I7+G7+E7+C7+MSMEoutstanding_5!M7+OutstandingAgri_4!K7</f>
        <v>7982</v>
      </c>
      <c r="P7" s="62">
        <f>N7+L7+J7+H7+F7+D7+MSMEoutstanding_5!N7+OutstandingAgri_4!L7</f>
        <v>48890</v>
      </c>
      <c r="Q7" s="63">
        <f>P7*100/'CD Ratio_3'!F7</f>
        <v>53.068047369392254</v>
      </c>
    </row>
    <row r="8" spans="1:19">
      <c r="A8" s="48">
        <v>3</v>
      </c>
      <c r="B8" s="49" t="s">
        <v>54</v>
      </c>
      <c r="C8" s="62">
        <v>0</v>
      </c>
      <c r="D8" s="62">
        <v>0</v>
      </c>
      <c r="E8" s="62">
        <v>2831</v>
      </c>
      <c r="F8" s="62">
        <v>7381</v>
      </c>
      <c r="G8" s="62">
        <v>16601</v>
      </c>
      <c r="H8" s="62">
        <v>151201</v>
      </c>
      <c r="I8" s="62">
        <v>322</v>
      </c>
      <c r="J8" s="62">
        <v>508</v>
      </c>
      <c r="K8" s="62">
        <v>0</v>
      </c>
      <c r="L8" s="62">
        <v>0</v>
      </c>
      <c r="M8" s="62">
        <v>9855</v>
      </c>
      <c r="N8" s="62">
        <v>43687</v>
      </c>
      <c r="O8" s="62">
        <f>M8+K8+I8+G8+E8+C8+MSMEoutstanding_5!M8+OutstandingAgri_4!K8</f>
        <v>97137</v>
      </c>
      <c r="P8" s="62">
        <f>N8+L8+J8+H8+F8+D8+MSMEoutstanding_5!N8+OutstandingAgri_4!L8</f>
        <v>727950.22</v>
      </c>
      <c r="Q8" s="63">
        <f>P8*100/'CD Ratio_3'!F8</f>
        <v>72.443093452010132</v>
      </c>
    </row>
    <row r="9" spans="1:19">
      <c r="A9" s="48">
        <v>4</v>
      </c>
      <c r="B9" s="49" t="s">
        <v>55</v>
      </c>
      <c r="C9" s="62">
        <v>0</v>
      </c>
      <c r="D9" s="62">
        <v>0</v>
      </c>
      <c r="E9" s="62">
        <v>9851</v>
      </c>
      <c r="F9" s="62">
        <v>22030</v>
      </c>
      <c r="G9" s="62">
        <v>73371</v>
      </c>
      <c r="H9" s="62">
        <v>114385</v>
      </c>
      <c r="I9" s="62">
        <v>0</v>
      </c>
      <c r="J9" s="62">
        <v>0</v>
      </c>
      <c r="K9" s="62">
        <v>1</v>
      </c>
      <c r="L9" s="62">
        <v>5</v>
      </c>
      <c r="M9" s="62">
        <v>5</v>
      </c>
      <c r="N9" s="62">
        <v>8</v>
      </c>
      <c r="O9" s="62">
        <f>M9+K9+I9+G9+E9+C9+MSMEoutstanding_5!M9+OutstandingAgri_4!K9</f>
        <v>604761</v>
      </c>
      <c r="P9" s="62">
        <f>N9+L9+J9+H9+F9+D9+MSMEoutstanding_5!N9+OutstandingAgri_4!L9</f>
        <v>1469860</v>
      </c>
      <c r="Q9" s="63">
        <f>P9*100/'CD Ratio_3'!F9</f>
        <v>73.943351985266261</v>
      </c>
    </row>
    <row r="10" spans="1:19" ht="15" customHeight="1">
      <c r="A10" s="48">
        <v>5</v>
      </c>
      <c r="B10" s="49" t="s">
        <v>56</v>
      </c>
      <c r="C10" s="62">
        <v>0</v>
      </c>
      <c r="D10" s="62">
        <v>0</v>
      </c>
      <c r="E10" s="62">
        <v>1229</v>
      </c>
      <c r="F10" s="62">
        <v>409.46</v>
      </c>
      <c r="G10" s="62">
        <v>19589</v>
      </c>
      <c r="H10" s="62">
        <v>52168.9</v>
      </c>
      <c r="I10" s="62">
        <v>9</v>
      </c>
      <c r="J10" s="62">
        <v>232.81</v>
      </c>
      <c r="K10" s="62">
        <v>2</v>
      </c>
      <c r="L10" s="62">
        <v>1.0900000000000001</v>
      </c>
      <c r="M10" s="62">
        <v>1019</v>
      </c>
      <c r="N10" s="62">
        <v>7641.88</v>
      </c>
      <c r="O10" s="62">
        <f>M10+K10+I10+G10+E10+C10+MSMEoutstanding_5!M10+OutstandingAgri_4!K10</f>
        <v>89382</v>
      </c>
      <c r="P10" s="62">
        <f>N10+L10+J10+H10+F10+D10+MSMEoutstanding_5!N10+OutstandingAgri_4!L10</f>
        <v>310500.18999999994</v>
      </c>
      <c r="Q10" s="63">
        <f>P10*100/'CD Ratio_3'!F10</f>
        <v>94.93560587530267</v>
      </c>
    </row>
    <row r="11" spans="1:19">
      <c r="A11" s="48">
        <v>6</v>
      </c>
      <c r="B11" s="49" t="s">
        <v>57</v>
      </c>
      <c r="C11" s="62">
        <v>0</v>
      </c>
      <c r="D11" s="62">
        <v>0</v>
      </c>
      <c r="E11" s="62">
        <v>2614</v>
      </c>
      <c r="F11" s="62">
        <v>7804.75</v>
      </c>
      <c r="G11" s="62">
        <v>8506</v>
      </c>
      <c r="H11" s="62">
        <v>68357.31</v>
      </c>
      <c r="I11" s="62">
        <v>2</v>
      </c>
      <c r="J11" s="62">
        <v>23.74</v>
      </c>
      <c r="K11" s="62">
        <v>0</v>
      </c>
      <c r="L11" s="62">
        <v>0</v>
      </c>
      <c r="M11" s="62">
        <v>57</v>
      </c>
      <c r="N11" s="62">
        <v>52.75</v>
      </c>
      <c r="O11" s="62">
        <f>M11+K11+I11+G11+E11+C11+MSMEoutstanding_5!M11+OutstandingAgri_4!K11</f>
        <v>90674</v>
      </c>
      <c r="P11" s="62">
        <f>N11+L11+J11+H11+F11+D11+MSMEoutstanding_5!N11+OutstandingAgri_4!L11</f>
        <v>343646.85</v>
      </c>
      <c r="Q11" s="63">
        <f>P11*100/'CD Ratio_3'!F11</f>
        <v>70.723984386865908</v>
      </c>
    </row>
    <row r="12" spans="1:19" ht="15" customHeight="1">
      <c r="A12" s="48">
        <v>7</v>
      </c>
      <c r="B12" s="49" t="s">
        <v>58</v>
      </c>
      <c r="C12" s="62">
        <v>0</v>
      </c>
      <c r="D12" s="62">
        <v>0</v>
      </c>
      <c r="E12" s="62">
        <v>10604</v>
      </c>
      <c r="F12" s="62">
        <v>24089</v>
      </c>
      <c r="G12" s="62">
        <v>100575</v>
      </c>
      <c r="H12" s="62">
        <v>149928</v>
      </c>
      <c r="I12" s="62">
        <v>3</v>
      </c>
      <c r="J12" s="62">
        <v>49</v>
      </c>
      <c r="K12" s="62">
        <v>1</v>
      </c>
      <c r="L12" s="62">
        <v>76</v>
      </c>
      <c r="M12" s="62">
        <v>148</v>
      </c>
      <c r="N12" s="62">
        <v>313</v>
      </c>
      <c r="O12" s="62">
        <f>M12+K12+I12+G12+E12+C12+MSMEoutstanding_5!M12+OutstandingAgri_4!K12</f>
        <v>553341</v>
      </c>
      <c r="P12" s="62">
        <f>N12+L12+J12+H12+F12+D12+MSMEoutstanding_5!N12+OutstandingAgri_4!L12</f>
        <v>1055240</v>
      </c>
      <c r="Q12" s="63">
        <f>P12*100/'CD Ratio_3'!F12</f>
        <v>76.630088660091772</v>
      </c>
    </row>
    <row r="13" spans="1:19">
      <c r="A13" s="48">
        <v>8</v>
      </c>
      <c r="B13" s="49" t="s">
        <v>45</v>
      </c>
      <c r="C13" s="62">
        <v>0</v>
      </c>
      <c r="D13" s="62">
        <v>0</v>
      </c>
      <c r="E13" s="62">
        <v>445</v>
      </c>
      <c r="F13" s="62">
        <v>1296.8</v>
      </c>
      <c r="G13" s="62">
        <v>1298</v>
      </c>
      <c r="H13" s="62">
        <v>10367.700000000001</v>
      </c>
      <c r="I13" s="62">
        <v>0</v>
      </c>
      <c r="J13" s="62">
        <v>0</v>
      </c>
      <c r="K13" s="62">
        <v>0</v>
      </c>
      <c r="L13" s="62">
        <v>0</v>
      </c>
      <c r="M13" s="62">
        <v>483</v>
      </c>
      <c r="N13" s="62">
        <v>6754.25</v>
      </c>
      <c r="O13" s="62">
        <f>M13+K13+I13+G13+E13+C13+MSMEoutstanding_5!M13+OutstandingAgri_4!K13</f>
        <v>22000</v>
      </c>
      <c r="P13" s="62">
        <f>N13+L13+J13+H13+F13+D13+MSMEoutstanding_5!N13+OutstandingAgri_4!L13</f>
        <v>102893.16</v>
      </c>
      <c r="Q13" s="63">
        <f>P13*100/'CD Ratio_3'!F13</f>
        <v>77.340599373116149</v>
      </c>
    </row>
    <row r="14" spans="1:19">
      <c r="A14" s="48">
        <v>9</v>
      </c>
      <c r="B14" s="49" t="s">
        <v>46</v>
      </c>
      <c r="C14" s="62">
        <v>0</v>
      </c>
      <c r="D14" s="62">
        <v>0</v>
      </c>
      <c r="E14" s="62">
        <v>718</v>
      </c>
      <c r="F14" s="62">
        <v>1671</v>
      </c>
      <c r="G14" s="62">
        <v>2648</v>
      </c>
      <c r="H14" s="62">
        <v>16925</v>
      </c>
      <c r="I14" s="62">
        <v>16</v>
      </c>
      <c r="J14" s="62">
        <v>14</v>
      </c>
      <c r="K14" s="62">
        <v>4</v>
      </c>
      <c r="L14" s="62">
        <v>277</v>
      </c>
      <c r="M14" s="62">
        <v>591</v>
      </c>
      <c r="N14" s="62">
        <v>1990</v>
      </c>
      <c r="O14" s="62">
        <f>M14+K14+I14+G14+E14+C14+MSMEoutstanding_5!M14+OutstandingAgri_4!K14</f>
        <v>25946</v>
      </c>
      <c r="P14" s="62">
        <f>N14+L14+J14+H14+F14+D14+MSMEoutstanding_5!N14+OutstandingAgri_4!L14</f>
        <v>75519</v>
      </c>
      <c r="Q14" s="63">
        <f>P14*100/'CD Ratio_3'!F14</f>
        <v>44.063939302987002</v>
      </c>
    </row>
    <row r="15" spans="1:19">
      <c r="A15" s="48">
        <v>10</v>
      </c>
      <c r="B15" s="49" t="s">
        <v>78</v>
      </c>
      <c r="C15" s="62">
        <v>0</v>
      </c>
      <c r="D15" s="62">
        <v>0</v>
      </c>
      <c r="E15" s="62">
        <v>592</v>
      </c>
      <c r="F15" s="62">
        <v>2081</v>
      </c>
      <c r="G15" s="62">
        <v>5592</v>
      </c>
      <c r="H15" s="62">
        <v>41405</v>
      </c>
      <c r="I15" s="62">
        <v>11</v>
      </c>
      <c r="J15" s="62">
        <v>53</v>
      </c>
      <c r="K15" s="62">
        <v>0</v>
      </c>
      <c r="L15" s="62">
        <v>0</v>
      </c>
      <c r="M15" s="62">
        <v>14</v>
      </c>
      <c r="N15" s="62">
        <v>1</v>
      </c>
      <c r="O15" s="62">
        <f>M15+K15+I15+G15+E15+C15+MSMEoutstanding_5!M15+OutstandingAgri_4!K15</f>
        <v>57338</v>
      </c>
      <c r="P15" s="62">
        <f>N15+L15+J15+H15+F15+D15+MSMEoutstanding_5!N15+OutstandingAgri_4!L15</f>
        <v>236610</v>
      </c>
      <c r="Q15" s="63">
        <f>P15*100/'CD Ratio_3'!F15</f>
        <v>51.036871826507856</v>
      </c>
    </row>
    <row r="16" spans="1:19">
      <c r="A16" s="48">
        <v>11</v>
      </c>
      <c r="B16" s="49" t="s">
        <v>59</v>
      </c>
      <c r="C16" s="62">
        <v>0</v>
      </c>
      <c r="D16" s="62">
        <v>0</v>
      </c>
      <c r="E16" s="62">
        <v>203</v>
      </c>
      <c r="F16" s="62">
        <v>920.64</v>
      </c>
      <c r="G16" s="62">
        <v>757</v>
      </c>
      <c r="H16" s="62">
        <v>5748.79</v>
      </c>
      <c r="I16" s="62">
        <v>0</v>
      </c>
      <c r="J16" s="62">
        <v>0</v>
      </c>
      <c r="K16" s="62">
        <v>2</v>
      </c>
      <c r="L16" s="62">
        <v>23.85</v>
      </c>
      <c r="M16" s="62">
        <v>757</v>
      </c>
      <c r="N16" s="62">
        <v>3812.87</v>
      </c>
      <c r="O16" s="62">
        <f>M16+K16+I16+G16+E16+C16+MSMEoutstanding_5!M16+OutstandingAgri_4!K16</f>
        <v>10781</v>
      </c>
      <c r="P16" s="62">
        <f>N16+L16+J16+H16+F16+D16+MSMEoutstanding_5!N16+OutstandingAgri_4!L16</f>
        <v>27097.15</v>
      </c>
      <c r="Q16" s="63">
        <f>P16*100/'CD Ratio_3'!F16</f>
        <v>46.811725722155451</v>
      </c>
    </row>
    <row r="17" spans="1:17" ht="15" customHeight="1">
      <c r="A17" s="48">
        <v>12</v>
      </c>
      <c r="B17" s="49" t="s">
        <v>60</v>
      </c>
      <c r="C17" s="62">
        <v>0</v>
      </c>
      <c r="D17" s="62">
        <v>0</v>
      </c>
      <c r="E17" s="62">
        <v>324</v>
      </c>
      <c r="F17" s="62">
        <v>881</v>
      </c>
      <c r="G17" s="62">
        <v>3177</v>
      </c>
      <c r="H17" s="62">
        <v>12318</v>
      </c>
      <c r="I17" s="62">
        <v>0</v>
      </c>
      <c r="J17" s="62">
        <v>0</v>
      </c>
      <c r="K17" s="62">
        <v>0</v>
      </c>
      <c r="L17" s="62">
        <v>0</v>
      </c>
      <c r="M17" s="62">
        <v>0</v>
      </c>
      <c r="N17" s="62">
        <v>0</v>
      </c>
      <c r="O17" s="62">
        <f>M17+K17+I17+G17+E17+C17+MSMEoutstanding_5!M17+OutstandingAgri_4!K17</f>
        <v>12170</v>
      </c>
      <c r="P17" s="62">
        <f>N17+L17+J17+H17+F17+D17+MSMEoutstanding_5!N17+OutstandingAgri_4!L17</f>
        <v>61013</v>
      </c>
      <c r="Q17" s="63">
        <f>P17*100/'CD Ratio_3'!F17</f>
        <v>59.652913570590535</v>
      </c>
    </row>
    <row r="18" spans="1:17" ht="15" customHeight="1">
      <c r="A18" s="48">
        <v>13</v>
      </c>
      <c r="B18" s="49" t="s">
        <v>189</v>
      </c>
      <c r="C18" s="62">
        <v>0</v>
      </c>
      <c r="D18" s="62">
        <v>0</v>
      </c>
      <c r="E18" s="62">
        <v>1607</v>
      </c>
      <c r="F18" s="62">
        <v>3314</v>
      </c>
      <c r="G18" s="62">
        <v>6765</v>
      </c>
      <c r="H18" s="62">
        <v>22469</v>
      </c>
      <c r="I18" s="62">
        <v>6</v>
      </c>
      <c r="J18" s="62">
        <v>6</v>
      </c>
      <c r="K18" s="62">
        <v>4</v>
      </c>
      <c r="L18" s="62">
        <v>15</v>
      </c>
      <c r="M18" s="62">
        <v>168</v>
      </c>
      <c r="N18" s="62">
        <v>87</v>
      </c>
      <c r="O18" s="62">
        <f>M18+K18+I18+G18+E18+C18+MSMEoutstanding_5!M18+OutstandingAgri_4!K18</f>
        <v>28676</v>
      </c>
      <c r="P18" s="62">
        <f>N18+L18+J18+H18+F18+D18+MSMEoutstanding_5!N18+OutstandingAgri_4!L18</f>
        <v>139007</v>
      </c>
      <c r="Q18" s="63">
        <f>P18*100/'CD Ratio_3'!F18</f>
        <v>57.827300599460031</v>
      </c>
    </row>
    <row r="19" spans="1:17" ht="15" customHeight="1">
      <c r="A19" s="48">
        <v>14</v>
      </c>
      <c r="B19" s="49" t="s">
        <v>190</v>
      </c>
      <c r="C19" s="62">
        <v>0</v>
      </c>
      <c r="D19" s="62">
        <v>0</v>
      </c>
      <c r="E19" s="62">
        <v>168</v>
      </c>
      <c r="F19" s="62">
        <v>422</v>
      </c>
      <c r="G19" s="62">
        <v>1422</v>
      </c>
      <c r="H19" s="62">
        <v>10783</v>
      </c>
      <c r="I19" s="62">
        <v>20</v>
      </c>
      <c r="J19" s="62">
        <v>380</v>
      </c>
      <c r="K19" s="62">
        <v>0</v>
      </c>
      <c r="L19" s="62">
        <v>0</v>
      </c>
      <c r="M19" s="62">
        <v>506</v>
      </c>
      <c r="N19" s="62">
        <v>1059</v>
      </c>
      <c r="O19" s="62">
        <f>M19+K19+I19+G19+E19+C19+MSMEoutstanding_5!M19+OutstandingAgri_4!K19</f>
        <v>14857</v>
      </c>
      <c r="P19" s="62">
        <f>N19+L19+J19+H19+F19+D19+MSMEoutstanding_5!N19+OutstandingAgri_4!L19</f>
        <v>66299</v>
      </c>
      <c r="Q19" s="63">
        <f>P19*100/'CD Ratio_3'!F19</f>
        <v>86.276270414470687</v>
      </c>
    </row>
    <row r="20" spans="1:17" ht="15" customHeight="1">
      <c r="A20" s="48">
        <v>15</v>
      </c>
      <c r="B20" s="49" t="s">
        <v>61</v>
      </c>
      <c r="C20" s="62">
        <v>3</v>
      </c>
      <c r="D20" s="62">
        <v>2739.49</v>
      </c>
      <c r="E20" s="62">
        <v>7396</v>
      </c>
      <c r="F20" s="62">
        <v>19204.439999999999</v>
      </c>
      <c r="G20" s="62">
        <v>46719</v>
      </c>
      <c r="H20" s="62">
        <v>105358.96</v>
      </c>
      <c r="I20" s="62">
        <v>58</v>
      </c>
      <c r="J20" s="62">
        <v>7239.87</v>
      </c>
      <c r="K20" s="62">
        <v>2</v>
      </c>
      <c r="L20" s="62">
        <v>765.47</v>
      </c>
      <c r="M20" s="62">
        <v>3066</v>
      </c>
      <c r="N20" s="62">
        <v>284.93</v>
      </c>
      <c r="O20" s="62">
        <f>M20+K20+I20+G20+E20+C20+MSMEoutstanding_5!M20+OutstandingAgri_4!K20</f>
        <v>310538</v>
      </c>
      <c r="P20" s="62">
        <f>N20+L20+J20+H20+F20+D20+MSMEoutstanding_5!N20+OutstandingAgri_4!L20</f>
        <v>934628.63</v>
      </c>
      <c r="Q20" s="63">
        <f>P20*100/'CD Ratio_3'!F20</f>
        <v>53.463583894266662</v>
      </c>
    </row>
    <row r="21" spans="1:17" ht="15" customHeight="1">
      <c r="A21" s="48">
        <v>16</v>
      </c>
      <c r="B21" s="49" t="s">
        <v>67</v>
      </c>
      <c r="C21" s="62">
        <v>26</v>
      </c>
      <c r="D21" s="62">
        <v>10337</v>
      </c>
      <c r="E21" s="62">
        <v>22808</v>
      </c>
      <c r="F21" s="62">
        <v>53931</v>
      </c>
      <c r="G21" s="62">
        <v>192694</v>
      </c>
      <c r="H21" s="62">
        <v>597374</v>
      </c>
      <c r="I21" s="62">
        <v>182</v>
      </c>
      <c r="J21" s="62">
        <v>4609</v>
      </c>
      <c r="K21" s="62">
        <v>20</v>
      </c>
      <c r="L21" s="62">
        <v>1843</v>
      </c>
      <c r="M21" s="62">
        <v>0</v>
      </c>
      <c r="N21" s="62">
        <v>0</v>
      </c>
      <c r="O21" s="62">
        <f>M21+K21+I21+G21+E21+C21+MSMEoutstanding_5!M21+OutstandingAgri_4!K21</f>
        <v>952317</v>
      </c>
      <c r="P21" s="62">
        <f>N21+L21+J21+H21+F21+D21+MSMEoutstanding_5!N21+OutstandingAgri_4!L21</f>
        <v>3168798</v>
      </c>
      <c r="Q21" s="63">
        <f>P21*100/'CD Ratio_3'!F21</f>
        <v>47.276024693711946</v>
      </c>
    </row>
    <row r="22" spans="1:17">
      <c r="A22" s="48">
        <v>17</v>
      </c>
      <c r="B22" s="49" t="s">
        <v>62</v>
      </c>
      <c r="C22" s="62">
        <v>0</v>
      </c>
      <c r="D22" s="62">
        <v>0</v>
      </c>
      <c r="E22" s="62">
        <v>964</v>
      </c>
      <c r="F22" s="62">
        <v>2239</v>
      </c>
      <c r="G22" s="62">
        <v>7769</v>
      </c>
      <c r="H22" s="62">
        <v>18075</v>
      </c>
      <c r="I22" s="62">
        <v>6</v>
      </c>
      <c r="J22" s="62">
        <v>635</v>
      </c>
      <c r="K22" s="62">
        <v>0</v>
      </c>
      <c r="L22" s="62">
        <v>0</v>
      </c>
      <c r="M22" s="62">
        <v>475</v>
      </c>
      <c r="N22" s="62">
        <v>186</v>
      </c>
      <c r="O22" s="62">
        <f>M22+K22+I22+G22+E22+C22+MSMEoutstanding_5!M22+OutstandingAgri_4!K22</f>
        <v>37069</v>
      </c>
      <c r="P22" s="62">
        <f>N22+L22+J22+H22+F22+D22+MSMEoutstanding_5!N22+OutstandingAgri_4!L22</f>
        <v>91240</v>
      </c>
      <c r="Q22" s="63">
        <f>P22*100/'CD Ratio_3'!F22</f>
        <v>55.470778135126423</v>
      </c>
    </row>
    <row r="23" spans="1:17">
      <c r="A23" s="48">
        <v>18</v>
      </c>
      <c r="B23" s="49" t="s">
        <v>191</v>
      </c>
      <c r="C23" s="62">
        <v>0</v>
      </c>
      <c r="D23" s="62">
        <v>0</v>
      </c>
      <c r="E23" s="62">
        <v>2727</v>
      </c>
      <c r="F23" s="62">
        <v>6741</v>
      </c>
      <c r="G23" s="62">
        <v>5440</v>
      </c>
      <c r="H23" s="62">
        <v>1052</v>
      </c>
      <c r="I23" s="62">
        <v>0</v>
      </c>
      <c r="J23" s="62">
        <v>0</v>
      </c>
      <c r="K23" s="62">
        <v>0</v>
      </c>
      <c r="L23" s="62">
        <v>0</v>
      </c>
      <c r="M23" s="62">
        <v>6194</v>
      </c>
      <c r="N23" s="62">
        <v>18790</v>
      </c>
      <c r="O23" s="62">
        <f>M23+K23+I23+G23+E23+C23+MSMEoutstanding_5!M23+OutstandingAgri_4!K23</f>
        <v>151110</v>
      </c>
      <c r="P23" s="62">
        <f>N23+L23+J23+H23+F23+D23+MSMEoutstanding_5!N23+OutstandingAgri_4!L23</f>
        <v>338791</v>
      </c>
      <c r="Q23" s="63">
        <f>P23*100/'CD Ratio_3'!F23</f>
        <v>68.653785890793969</v>
      </c>
    </row>
    <row r="24" spans="1:17" ht="15" customHeight="1">
      <c r="A24" s="48">
        <v>19</v>
      </c>
      <c r="B24" s="49" t="s">
        <v>63</v>
      </c>
      <c r="C24" s="62">
        <v>0</v>
      </c>
      <c r="D24" s="62">
        <v>0</v>
      </c>
      <c r="E24" s="62">
        <v>3674</v>
      </c>
      <c r="F24" s="62">
        <v>8865</v>
      </c>
      <c r="G24" s="62">
        <v>36303</v>
      </c>
      <c r="H24" s="62">
        <v>82765</v>
      </c>
      <c r="I24" s="62">
        <v>30</v>
      </c>
      <c r="J24" s="62">
        <v>382</v>
      </c>
      <c r="K24" s="62">
        <v>7</v>
      </c>
      <c r="L24" s="62">
        <v>734</v>
      </c>
      <c r="M24" s="62">
        <v>431</v>
      </c>
      <c r="N24" s="62">
        <v>11</v>
      </c>
      <c r="O24" s="62">
        <f>M24+K24+I24+G24+E24+C24+MSMEoutstanding_5!M24+OutstandingAgri_4!K24</f>
        <v>225000</v>
      </c>
      <c r="P24" s="62">
        <f>N24+L24+J24+H24+F24+D24+MSMEoutstanding_5!N24+OutstandingAgri_4!L24</f>
        <v>722757</v>
      </c>
      <c r="Q24" s="63">
        <f>P24*100/'CD Ratio_3'!F24</f>
        <v>54.778761129018932</v>
      </c>
    </row>
    <row r="25" spans="1:17" ht="15" customHeight="1">
      <c r="A25" s="48">
        <v>20</v>
      </c>
      <c r="B25" s="49" t="s">
        <v>64</v>
      </c>
      <c r="C25" s="62">
        <v>0</v>
      </c>
      <c r="D25" s="62">
        <v>0</v>
      </c>
      <c r="E25" s="62">
        <v>91</v>
      </c>
      <c r="F25" s="62">
        <v>240.52</v>
      </c>
      <c r="G25" s="62">
        <v>634</v>
      </c>
      <c r="H25" s="62">
        <v>6000.74</v>
      </c>
      <c r="I25" s="62">
        <v>0</v>
      </c>
      <c r="J25" s="62">
        <v>0</v>
      </c>
      <c r="K25" s="62">
        <v>0</v>
      </c>
      <c r="L25" s="62">
        <v>0</v>
      </c>
      <c r="M25" s="62">
        <v>18</v>
      </c>
      <c r="N25" s="62">
        <v>15.11</v>
      </c>
      <c r="O25" s="62">
        <f>M25+K25+I25+G25+E25+C25+MSMEoutstanding_5!M25+OutstandingAgri_4!K25</f>
        <v>2750</v>
      </c>
      <c r="P25" s="62">
        <f>N25+L25+J25+H25+F25+D25+MSMEoutstanding_5!N25+OutstandingAgri_4!L25</f>
        <v>14786.019999999999</v>
      </c>
      <c r="Q25" s="63">
        <f>P25*100/'CD Ratio_3'!F25</f>
        <v>39.546444141324983</v>
      </c>
    </row>
    <row r="26" spans="1:17">
      <c r="A26" s="48">
        <v>21</v>
      </c>
      <c r="B26" s="49" t="s">
        <v>47</v>
      </c>
      <c r="C26" s="62">
        <v>0</v>
      </c>
      <c r="D26" s="62">
        <v>0</v>
      </c>
      <c r="E26" s="62">
        <v>516</v>
      </c>
      <c r="F26" s="62">
        <v>1366.41</v>
      </c>
      <c r="G26" s="62">
        <v>2526</v>
      </c>
      <c r="H26" s="62">
        <v>21403.15</v>
      </c>
      <c r="I26" s="62">
        <v>0</v>
      </c>
      <c r="J26" s="62">
        <v>0</v>
      </c>
      <c r="K26" s="62">
        <v>0</v>
      </c>
      <c r="L26" s="62">
        <v>0</v>
      </c>
      <c r="M26" s="62">
        <v>782</v>
      </c>
      <c r="N26" s="62">
        <v>212.78</v>
      </c>
      <c r="O26" s="62">
        <f>M26+K26+I26+G26+E26+C26+MSMEoutstanding_5!M26+OutstandingAgri_4!K26</f>
        <v>24687</v>
      </c>
      <c r="P26" s="62">
        <f>N26+L26+J26+H26+F26+D26+MSMEoutstanding_5!N26+OutstandingAgri_4!L26</f>
        <v>89013.049999999988</v>
      </c>
      <c r="Q26" s="63">
        <f>P26*100/'CD Ratio_3'!F26</f>
        <v>77.813371447553592</v>
      </c>
    </row>
    <row r="27" spans="1:17" ht="15" customHeight="1">
      <c r="A27" s="202"/>
      <c r="B27" s="152" t="s">
        <v>306</v>
      </c>
      <c r="C27" s="65">
        <f t="shared" ref="C27:P27" si="0">SUM(C6:C26)</f>
        <v>29</v>
      </c>
      <c r="D27" s="65">
        <f t="shared" si="0"/>
        <v>13076.49</v>
      </c>
      <c r="E27" s="65">
        <f t="shared" si="0"/>
        <v>72387</v>
      </c>
      <c r="F27" s="65">
        <f t="shared" si="0"/>
        <v>173232.02</v>
      </c>
      <c r="G27" s="65">
        <f t="shared" si="0"/>
        <v>554155</v>
      </c>
      <c r="H27" s="65">
        <f t="shared" si="0"/>
        <v>1550353.5499999998</v>
      </c>
      <c r="I27" s="65">
        <f t="shared" si="0"/>
        <v>667</v>
      </c>
      <c r="J27" s="65">
        <f t="shared" si="0"/>
        <v>14150.42</v>
      </c>
      <c r="K27" s="65">
        <f t="shared" si="0"/>
        <v>43</v>
      </c>
      <c r="L27" s="65">
        <f t="shared" si="0"/>
        <v>3740.41</v>
      </c>
      <c r="M27" s="65">
        <f t="shared" si="0"/>
        <v>25004</v>
      </c>
      <c r="N27" s="65">
        <f t="shared" si="0"/>
        <v>85021.569999999992</v>
      </c>
      <c r="O27" s="65">
        <f t="shared" si="0"/>
        <v>3479079</v>
      </c>
      <c r="P27" s="65">
        <f t="shared" si="0"/>
        <v>10495215.27</v>
      </c>
      <c r="Q27" s="60">
        <f>P27*100/'CD Ratio_3'!F27</f>
        <v>58.60039194354372</v>
      </c>
    </row>
    <row r="28" spans="1:17">
      <c r="A28" s="48">
        <v>22</v>
      </c>
      <c r="B28" s="49" t="s">
        <v>44</v>
      </c>
      <c r="C28" s="62">
        <v>0</v>
      </c>
      <c r="D28" s="62">
        <v>0</v>
      </c>
      <c r="E28" s="62">
        <v>693</v>
      </c>
      <c r="F28" s="62">
        <v>3577.95</v>
      </c>
      <c r="G28" s="62">
        <v>7477</v>
      </c>
      <c r="H28" s="62">
        <v>69820.59</v>
      </c>
      <c r="I28" s="62">
        <v>0</v>
      </c>
      <c r="J28" s="62">
        <v>0</v>
      </c>
      <c r="K28" s="62">
        <v>0</v>
      </c>
      <c r="L28" s="62">
        <v>0</v>
      </c>
      <c r="M28" s="62">
        <v>70605</v>
      </c>
      <c r="N28" s="62">
        <v>13467.46</v>
      </c>
      <c r="O28" s="62">
        <f>M28+K28+I28+G28+E28+C28+MSMEoutstanding_5!M28+OutstandingAgri_4!K28</f>
        <v>162705</v>
      </c>
      <c r="P28" s="62">
        <f>N28+L28+J28+H28+F28+D28+MSMEoutstanding_5!N28+OutstandingAgri_4!L28</f>
        <v>399195.64</v>
      </c>
      <c r="Q28" s="63">
        <f>P28*100/'CD Ratio_3'!F28</f>
        <v>51.364079908867396</v>
      </c>
    </row>
    <row r="29" spans="1:17">
      <c r="A29" s="48">
        <v>23</v>
      </c>
      <c r="B29" s="49" t="s">
        <v>192</v>
      </c>
      <c r="C29" s="62">
        <v>0</v>
      </c>
      <c r="D29" s="62">
        <v>0</v>
      </c>
      <c r="E29" s="62">
        <v>0</v>
      </c>
      <c r="F29" s="62">
        <v>0</v>
      </c>
      <c r="G29" s="62">
        <v>0</v>
      </c>
      <c r="H29" s="62">
        <v>0</v>
      </c>
      <c r="I29" s="62">
        <v>0</v>
      </c>
      <c r="J29" s="62">
        <v>0</v>
      </c>
      <c r="K29" s="62">
        <v>0</v>
      </c>
      <c r="L29" s="62">
        <v>0</v>
      </c>
      <c r="M29" s="62">
        <v>0</v>
      </c>
      <c r="N29" s="62">
        <v>0</v>
      </c>
      <c r="O29" s="62">
        <f>M29+K29+I29+G29+E29+C29+MSMEoutstanding_5!M29+OutstandingAgri_4!K29</f>
        <v>297028</v>
      </c>
      <c r="P29" s="62">
        <f>N29+L29+J29+H29+F29+D29+MSMEoutstanding_5!N29+OutstandingAgri_4!L29</f>
        <v>100978.67</v>
      </c>
      <c r="Q29" s="63">
        <f>P29*100/'CD Ratio_3'!F29</f>
        <v>96.946807395320462</v>
      </c>
    </row>
    <row r="30" spans="1:17" ht="15" customHeight="1">
      <c r="A30" s="48">
        <v>24</v>
      </c>
      <c r="B30" s="49" t="s">
        <v>193</v>
      </c>
      <c r="C30" s="62">
        <v>0</v>
      </c>
      <c r="D30" s="62">
        <v>0</v>
      </c>
      <c r="E30" s="62">
        <v>0</v>
      </c>
      <c r="F30" s="62">
        <v>0</v>
      </c>
      <c r="G30" s="62">
        <v>6</v>
      </c>
      <c r="H30" s="62">
        <v>42.4</v>
      </c>
      <c r="I30" s="62">
        <v>0</v>
      </c>
      <c r="J30" s="62">
        <v>0</v>
      </c>
      <c r="K30" s="62">
        <v>0</v>
      </c>
      <c r="L30" s="62">
        <v>0</v>
      </c>
      <c r="M30" s="62">
        <v>0</v>
      </c>
      <c r="N30" s="62">
        <v>0</v>
      </c>
      <c r="O30" s="62">
        <f>M30+K30+I30+G30+E30+C30+MSMEoutstanding_5!M30+OutstandingAgri_4!K30</f>
        <v>182</v>
      </c>
      <c r="P30" s="62">
        <f>N30+L30+J30+H30+F30+D30+MSMEoutstanding_5!N30+OutstandingAgri_4!L30</f>
        <v>614.83999999999992</v>
      </c>
      <c r="Q30" s="63">
        <f>P30*100/'CD Ratio_3'!F30</f>
        <v>63.450980392156858</v>
      </c>
    </row>
    <row r="31" spans="1:17">
      <c r="A31" s="48">
        <v>25</v>
      </c>
      <c r="B31" s="49" t="s">
        <v>48</v>
      </c>
      <c r="C31" s="62">
        <v>0</v>
      </c>
      <c r="D31" s="62">
        <v>0</v>
      </c>
      <c r="E31" s="62">
        <v>2</v>
      </c>
      <c r="F31" s="62">
        <v>17.010000000000002</v>
      </c>
      <c r="G31" s="62">
        <v>28</v>
      </c>
      <c r="H31" s="62">
        <v>229.91</v>
      </c>
      <c r="I31" s="62">
        <v>0</v>
      </c>
      <c r="J31" s="62">
        <v>0</v>
      </c>
      <c r="K31" s="62">
        <v>0</v>
      </c>
      <c r="L31" s="62">
        <v>0</v>
      </c>
      <c r="M31" s="62">
        <v>0</v>
      </c>
      <c r="N31" s="62">
        <v>0</v>
      </c>
      <c r="O31" s="62">
        <f>M31+K31+I31+G31+E31+C31+MSMEoutstanding_5!M31+OutstandingAgri_4!K31</f>
        <v>272</v>
      </c>
      <c r="P31" s="62">
        <f>N31+L31+J31+H31+F31+D31+MSMEoutstanding_5!N31+OutstandingAgri_4!L31</f>
        <v>6297.2500000000009</v>
      </c>
      <c r="Q31" s="63">
        <f>P31*100/'CD Ratio_3'!F31</f>
        <v>61.552063041198274</v>
      </c>
    </row>
    <row r="32" spans="1:17" ht="15" customHeight="1">
      <c r="A32" s="48">
        <v>26</v>
      </c>
      <c r="B32" s="49" t="s">
        <v>194</v>
      </c>
      <c r="C32" s="62">
        <v>0</v>
      </c>
      <c r="D32" s="62">
        <v>0</v>
      </c>
      <c r="E32" s="62">
        <v>1</v>
      </c>
      <c r="F32" s="62">
        <v>2</v>
      </c>
      <c r="G32" s="62">
        <v>457</v>
      </c>
      <c r="H32" s="62">
        <v>2555</v>
      </c>
      <c r="I32" s="62">
        <v>3</v>
      </c>
      <c r="J32" s="62">
        <v>74</v>
      </c>
      <c r="K32" s="62">
        <v>0</v>
      </c>
      <c r="L32" s="62">
        <v>0</v>
      </c>
      <c r="M32" s="62">
        <v>0</v>
      </c>
      <c r="N32" s="62">
        <v>0</v>
      </c>
      <c r="O32" s="62">
        <f>M32+K32+I32+G32+E32+C32+MSMEoutstanding_5!M32+OutstandingAgri_4!K32</f>
        <v>52910</v>
      </c>
      <c r="P32" s="62">
        <f>N32+L32+J32+H32+F32+D32+MSMEoutstanding_5!N32+OutstandingAgri_4!L32</f>
        <v>72661</v>
      </c>
      <c r="Q32" s="63">
        <f>P32*100/'CD Ratio_3'!F32</f>
        <v>87.366535205848407</v>
      </c>
    </row>
    <row r="33" spans="1:17" ht="15" customHeight="1">
      <c r="A33" s="48">
        <v>27</v>
      </c>
      <c r="B33" s="49" t="s">
        <v>195</v>
      </c>
      <c r="C33" s="62">
        <v>0</v>
      </c>
      <c r="D33" s="62">
        <v>0</v>
      </c>
      <c r="E33" s="62">
        <v>0</v>
      </c>
      <c r="F33" s="62">
        <v>0</v>
      </c>
      <c r="G33" s="62">
        <v>2</v>
      </c>
      <c r="H33" s="62">
        <v>9.35</v>
      </c>
      <c r="I33" s="62">
        <v>0</v>
      </c>
      <c r="J33" s="62">
        <v>0</v>
      </c>
      <c r="K33" s="62">
        <v>0</v>
      </c>
      <c r="L33" s="62">
        <v>0</v>
      </c>
      <c r="M33" s="62">
        <v>0</v>
      </c>
      <c r="N33" s="62">
        <v>0</v>
      </c>
      <c r="O33" s="62">
        <f>M33+K33+I33+G33+E33+C33+MSMEoutstanding_5!M33+OutstandingAgri_4!K33</f>
        <v>2</v>
      </c>
      <c r="P33" s="62">
        <f>N33+L33+J33+H33+F33+D33+MSMEoutstanding_5!N33+OutstandingAgri_4!L33</f>
        <v>9.35</v>
      </c>
      <c r="Q33" s="63">
        <f>P33*100/'CD Ratio_3'!F33</f>
        <v>10.74712643678161</v>
      </c>
    </row>
    <row r="34" spans="1:17">
      <c r="A34" s="48">
        <v>28</v>
      </c>
      <c r="B34" s="49" t="s">
        <v>196</v>
      </c>
      <c r="C34" s="62">
        <v>0</v>
      </c>
      <c r="D34" s="62">
        <v>0</v>
      </c>
      <c r="E34" s="62">
        <v>16</v>
      </c>
      <c r="F34" s="62">
        <v>39</v>
      </c>
      <c r="G34" s="62">
        <v>162</v>
      </c>
      <c r="H34" s="62">
        <v>1193</v>
      </c>
      <c r="I34" s="62">
        <v>0</v>
      </c>
      <c r="J34" s="62">
        <v>0</v>
      </c>
      <c r="K34" s="62">
        <v>0</v>
      </c>
      <c r="L34" s="62">
        <v>0</v>
      </c>
      <c r="M34" s="62">
        <v>21</v>
      </c>
      <c r="N34" s="62">
        <v>6</v>
      </c>
      <c r="O34" s="62">
        <f>M34+K34+I34+G34+E34+C34+MSMEoutstanding_5!M34+OutstandingAgri_4!K34</f>
        <v>5001</v>
      </c>
      <c r="P34" s="62">
        <f>N34+L34+J34+H34+F34+D34+MSMEoutstanding_5!N34+OutstandingAgri_4!L34</f>
        <v>14702</v>
      </c>
      <c r="Q34" s="63">
        <f>P34*100/'CD Ratio_3'!F34</f>
        <v>56.424623887012586</v>
      </c>
    </row>
    <row r="35" spans="1:17">
      <c r="A35" s="48">
        <v>29</v>
      </c>
      <c r="B35" s="49" t="s">
        <v>68</v>
      </c>
      <c r="C35" s="62">
        <v>0</v>
      </c>
      <c r="D35" s="62">
        <v>0</v>
      </c>
      <c r="E35" s="62">
        <v>1590</v>
      </c>
      <c r="F35" s="62">
        <v>3266.51</v>
      </c>
      <c r="G35" s="62">
        <v>10566</v>
      </c>
      <c r="H35" s="62">
        <v>65464.15</v>
      </c>
      <c r="I35" s="62">
        <v>14</v>
      </c>
      <c r="J35" s="62">
        <v>667.93</v>
      </c>
      <c r="K35" s="62">
        <v>0</v>
      </c>
      <c r="L35" s="62">
        <v>0</v>
      </c>
      <c r="M35" s="62">
        <v>1857</v>
      </c>
      <c r="N35" s="62">
        <v>225.64</v>
      </c>
      <c r="O35" s="62">
        <f>M35+K35+I35+G35+E35+C35+MSMEoutstanding_5!M35+OutstandingAgri_4!K35</f>
        <v>321054</v>
      </c>
      <c r="P35" s="62">
        <f>N35+L35+J35+H35+F35+D35+MSMEoutstanding_5!N35+OutstandingAgri_4!L35</f>
        <v>792027.54</v>
      </c>
      <c r="Q35" s="63">
        <f>P35*100/'CD Ratio_3'!F35</f>
        <v>48.68650228412897</v>
      </c>
    </row>
    <row r="36" spans="1:17">
      <c r="A36" s="48">
        <v>30</v>
      </c>
      <c r="B36" s="49" t="s">
        <v>69</v>
      </c>
      <c r="C36" s="62">
        <v>0</v>
      </c>
      <c r="D36" s="62">
        <v>0</v>
      </c>
      <c r="E36" s="62">
        <v>191</v>
      </c>
      <c r="F36" s="62">
        <v>639</v>
      </c>
      <c r="G36" s="62">
        <v>5478</v>
      </c>
      <c r="H36" s="62">
        <v>27075</v>
      </c>
      <c r="I36" s="62">
        <v>0</v>
      </c>
      <c r="J36" s="62">
        <v>0</v>
      </c>
      <c r="K36" s="62">
        <v>3</v>
      </c>
      <c r="L36" s="62">
        <v>2330</v>
      </c>
      <c r="M36" s="62">
        <v>2760</v>
      </c>
      <c r="N36" s="62">
        <v>1108</v>
      </c>
      <c r="O36" s="62">
        <f>M36+K36+I36+G36+E36+C36+MSMEoutstanding_5!M36+OutstandingAgri_4!K36</f>
        <v>177144</v>
      </c>
      <c r="P36" s="62">
        <f>N36+L36+J36+H36+F36+D36+MSMEoutstanding_5!N36+OutstandingAgri_4!L36</f>
        <v>700482</v>
      </c>
      <c r="Q36" s="63">
        <f>P36*100/'CD Ratio_3'!F36</f>
        <v>49.816552321525215</v>
      </c>
    </row>
    <row r="37" spans="1:17">
      <c r="A37" s="48">
        <v>31</v>
      </c>
      <c r="B37" s="49" t="s">
        <v>197</v>
      </c>
      <c r="C37" s="62">
        <v>0</v>
      </c>
      <c r="D37" s="62">
        <v>0</v>
      </c>
      <c r="E37" s="62">
        <v>0</v>
      </c>
      <c r="F37" s="62">
        <v>0</v>
      </c>
      <c r="G37" s="62">
        <v>944</v>
      </c>
      <c r="H37" s="62">
        <v>541.09</v>
      </c>
      <c r="I37" s="62">
        <v>287</v>
      </c>
      <c r="J37" s="62">
        <v>124.1</v>
      </c>
      <c r="K37" s="62">
        <v>0</v>
      </c>
      <c r="L37" s="62">
        <v>0</v>
      </c>
      <c r="M37" s="62">
        <v>13</v>
      </c>
      <c r="N37" s="62">
        <v>112.95</v>
      </c>
      <c r="O37" s="62">
        <f>M37+K37+I37+G37+E37+C37+MSMEoutstanding_5!M37+OutstandingAgri_4!K37</f>
        <v>138779</v>
      </c>
      <c r="P37" s="62">
        <f>N37+L37+J37+H37+F37+D37+MSMEoutstanding_5!N37+OutstandingAgri_4!L37</f>
        <v>44903.73</v>
      </c>
      <c r="Q37" s="63">
        <f>P37*100/'CD Ratio_3'!F37</f>
        <v>94.084740471306532</v>
      </c>
    </row>
    <row r="38" spans="1:17" ht="15" customHeight="1">
      <c r="A38" s="48">
        <v>32</v>
      </c>
      <c r="B38" s="49" t="s">
        <v>198</v>
      </c>
      <c r="C38" s="62">
        <v>0</v>
      </c>
      <c r="D38" s="62">
        <v>0</v>
      </c>
      <c r="E38" s="62">
        <v>0</v>
      </c>
      <c r="F38" s="62">
        <v>0</v>
      </c>
      <c r="G38" s="62">
        <v>22</v>
      </c>
      <c r="H38" s="62">
        <v>135.55000000000001</v>
      </c>
      <c r="I38" s="62">
        <v>0</v>
      </c>
      <c r="J38" s="62">
        <v>0</v>
      </c>
      <c r="K38" s="62">
        <v>0</v>
      </c>
      <c r="L38" s="62">
        <v>0</v>
      </c>
      <c r="M38" s="62">
        <v>30</v>
      </c>
      <c r="N38" s="62">
        <v>51.31</v>
      </c>
      <c r="O38" s="62">
        <f>M38+K38+I38+G38+E38+C38+MSMEoutstanding_5!M38+OutstandingAgri_4!K38</f>
        <v>67252</v>
      </c>
      <c r="P38" s="62">
        <f>N38+L38+J38+H38+F38+D38+MSMEoutstanding_5!N38+OutstandingAgri_4!L38</f>
        <v>217145.58</v>
      </c>
      <c r="Q38" s="63">
        <f>P38*100/'CD Ratio_3'!F38</f>
        <v>60.244584396848296</v>
      </c>
    </row>
    <row r="39" spans="1:17" ht="15" customHeight="1">
      <c r="A39" s="48">
        <v>33</v>
      </c>
      <c r="B39" s="49" t="s">
        <v>199</v>
      </c>
      <c r="C39" s="62">
        <v>0</v>
      </c>
      <c r="D39" s="62">
        <v>0</v>
      </c>
      <c r="E39" s="62">
        <v>12</v>
      </c>
      <c r="F39" s="62">
        <v>33</v>
      </c>
      <c r="G39" s="62">
        <v>88</v>
      </c>
      <c r="H39" s="62">
        <v>928</v>
      </c>
      <c r="I39" s="62">
        <v>0</v>
      </c>
      <c r="J39" s="62">
        <v>0</v>
      </c>
      <c r="K39" s="62">
        <v>0</v>
      </c>
      <c r="L39" s="62">
        <v>0</v>
      </c>
      <c r="M39" s="62">
        <v>22</v>
      </c>
      <c r="N39" s="62">
        <v>195</v>
      </c>
      <c r="O39" s="62">
        <f>M39+K39+I39+G39+E39+C39+MSMEoutstanding_5!M39+OutstandingAgri_4!K39</f>
        <v>390</v>
      </c>
      <c r="P39" s="62">
        <f>N39+L39+J39+H39+F39+D39+MSMEoutstanding_5!N39+OutstandingAgri_4!L39</f>
        <v>2016</v>
      </c>
      <c r="Q39" s="63">
        <f>P39*100/'CD Ratio_3'!F39</f>
        <v>67.947421638018199</v>
      </c>
    </row>
    <row r="40" spans="1:17" ht="15" customHeight="1">
      <c r="A40" s="48">
        <v>34</v>
      </c>
      <c r="B40" s="49" t="s">
        <v>200</v>
      </c>
      <c r="C40" s="62">
        <v>0</v>
      </c>
      <c r="D40" s="62">
        <v>0</v>
      </c>
      <c r="E40" s="62">
        <v>8</v>
      </c>
      <c r="F40" s="62">
        <v>22.73</v>
      </c>
      <c r="G40" s="62">
        <v>170</v>
      </c>
      <c r="H40" s="62">
        <v>2102.52</v>
      </c>
      <c r="I40" s="62">
        <v>0</v>
      </c>
      <c r="J40" s="62">
        <v>0</v>
      </c>
      <c r="K40" s="62">
        <v>0</v>
      </c>
      <c r="L40" s="62">
        <v>0</v>
      </c>
      <c r="M40" s="62">
        <v>1517</v>
      </c>
      <c r="N40" s="62">
        <v>9698.82</v>
      </c>
      <c r="O40" s="62">
        <f>M40+K40+I40+G40+E40+C40+MSMEoutstanding_5!M40+OutstandingAgri_4!K40</f>
        <v>3620</v>
      </c>
      <c r="P40" s="62">
        <f>N40+L40+J40+H40+F40+D40+MSMEoutstanding_5!N40+OutstandingAgri_4!L40</f>
        <v>36701.199999999997</v>
      </c>
      <c r="Q40" s="63">
        <f>P40*100/'CD Ratio_3'!F40</f>
        <v>95.125187911461296</v>
      </c>
    </row>
    <row r="41" spans="1:17" ht="15" customHeight="1">
      <c r="A41" s="48">
        <v>35</v>
      </c>
      <c r="B41" s="49" t="s">
        <v>201</v>
      </c>
      <c r="C41" s="62">
        <v>0</v>
      </c>
      <c r="D41" s="62">
        <v>0</v>
      </c>
      <c r="E41" s="62">
        <v>228</v>
      </c>
      <c r="F41" s="62">
        <v>1217</v>
      </c>
      <c r="G41" s="62">
        <v>816</v>
      </c>
      <c r="H41" s="62">
        <v>7674</v>
      </c>
      <c r="I41" s="62">
        <v>0</v>
      </c>
      <c r="J41" s="62">
        <v>0</v>
      </c>
      <c r="K41" s="62">
        <v>0</v>
      </c>
      <c r="L41" s="62">
        <v>0</v>
      </c>
      <c r="M41" s="62">
        <v>1527</v>
      </c>
      <c r="N41" s="62">
        <v>5028</v>
      </c>
      <c r="O41" s="62">
        <f>M41+K41+I41+G41+E41+C41+MSMEoutstanding_5!M41+OutstandingAgri_4!K41</f>
        <v>2821</v>
      </c>
      <c r="P41" s="62">
        <f>N41+L41+J41+H41+F41+D41+MSMEoutstanding_5!N41+OutstandingAgri_4!L41</f>
        <v>16070</v>
      </c>
      <c r="Q41" s="63">
        <f>P41*100/'CD Ratio_3'!F41</f>
        <v>80.297730192531176</v>
      </c>
    </row>
    <row r="42" spans="1:17" ht="15" customHeight="1">
      <c r="A42" s="48">
        <v>36</v>
      </c>
      <c r="B42" s="49" t="s">
        <v>70</v>
      </c>
      <c r="C42" s="62">
        <v>0</v>
      </c>
      <c r="D42" s="62">
        <v>0</v>
      </c>
      <c r="E42" s="62">
        <v>12</v>
      </c>
      <c r="F42" s="62">
        <v>94.67</v>
      </c>
      <c r="G42" s="62">
        <v>175</v>
      </c>
      <c r="H42" s="62">
        <v>2308.9699999999998</v>
      </c>
      <c r="I42" s="62">
        <v>0</v>
      </c>
      <c r="J42" s="62">
        <v>0</v>
      </c>
      <c r="K42" s="62">
        <v>2</v>
      </c>
      <c r="L42" s="62">
        <v>6.98</v>
      </c>
      <c r="M42" s="62">
        <v>116</v>
      </c>
      <c r="N42" s="62">
        <v>1189.42</v>
      </c>
      <c r="O42" s="62">
        <f>M42+K42+I42+G42+E42+C42+MSMEoutstanding_5!M42+OutstandingAgri_4!K42</f>
        <v>43722</v>
      </c>
      <c r="P42" s="62">
        <f>N42+L42+J42+H42+F42+D42+MSMEoutstanding_5!N42+OutstandingAgri_4!L42</f>
        <v>234413.23</v>
      </c>
      <c r="Q42" s="63">
        <f>P42*100/'CD Ratio_3'!F42</f>
        <v>69.643085959346948</v>
      </c>
    </row>
    <row r="43" spans="1:17" ht="15" customHeight="1">
      <c r="A43" s="48">
        <v>37</v>
      </c>
      <c r="B43" s="49" t="s">
        <v>202</v>
      </c>
      <c r="C43" s="62">
        <v>0</v>
      </c>
      <c r="D43" s="62">
        <v>0</v>
      </c>
      <c r="E43" s="62">
        <v>0</v>
      </c>
      <c r="F43" s="62">
        <v>0</v>
      </c>
      <c r="G43" s="62">
        <v>11</v>
      </c>
      <c r="H43" s="62">
        <v>120</v>
      </c>
      <c r="I43" s="62">
        <v>0</v>
      </c>
      <c r="J43" s="62">
        <v>0</v>
      </c>
      <c r="K43" s="62">
        <v>0</v>
      </c>
      <c r="L43" s="62">
        <v>0</v>
      </c>
      <c r="M43" s="62">
        <v>98</v>
      </c>
      <c r="N43" s="62">
        <v>1296</v>
      </c>
      <c r="O43" s="62">
        <f>M43+K43+I43+G43+E43+C43+MSMEoutstanding_5!M43+OutstandingAgri_4!K43</f>
        <v>111</v>
      </c>
      <c r="P43" s="62">
        <f>N43+L43+J43+H43+F43+D43+MSMEoutstanding_5!N43+OutstandingAgri_4!L43</f>
        <v>1563</v>
      </c>
      <c r="Q43" s="63">
        <f>P43*100/'CD Ratio_3'!F43</f>
        <v>24.579336373643656</v>
      </c>
    </row>
    <row r="44" spans="1:17" ht="15" customHeight="1">
      <c r="A44" s="48">
        <v>38</v>
      </c>
      <c r="B44" s="49" t="s">
        <v>203</v>
      </c>
      <c r="C44" s="62">
        <v>0</v>
      </c>
      <c r="D44" s="62">
        <v>0</v>
      </c>
      <c r="E44" s="62">
        <v>455</v>
      </c>
      <c r="F44" s="62">
        <v>68</v>
      </c>
      <c r="G44" s="62">
        <v>1197</v>
      </c>
      <c r="H44" s="62">
        <v>260</v>
      </c>
      <c r="I44" s="62">
        <v>0</v>
      </c>
      <c r="J44" s="62">
        <v>0</v>
      </c>
      <c r="K44" s="62">
        <v>0</v>
      </c>
      <c r="L44" s="62">
        <v>0</v>
      </c>
      <c r="M44" s="62">
        <v>78228</v>
      </c>
      <c r="N44" s="62">
        <v>11993</v>
      </c>
      <c r="O44" s="62">
        <f>M44+K44+I44+G44+E44+C44+MSMEoutstanding_5!M44+OutstandingAgri_4!K44</f>
        <v>169114</v>
      </c>
      <c r="P44" s="62">
        <f>N44+L44+J44+H44+F44+D44+MSMEoutstanding_5!N44+OutstandingAgri_4!L44</f>
        <v>61481</v>
      </c>
      <c r="Q44" s="63">
        <f>P44*100/'CD Ratio_3'!F44</f>
        <v>78.822805420582313</v>
      </c>
    </row>
    <row r="45" spans="1:17">
      <c r="A45" s="48">
        <v>39</v>
      </c>
      <c r="B45" s="49" t="s">
        <v>204</v>
      </c>
      <c r="C45" s="62">
        <v>1</v>
      </c>
      <c r="D45" s="62">
        <v>10</v>
      </c>
      <c r="E45" s="62">
        <v>6</v>
      </c>
      <c r="F45" s="62">
        <v>40</v>
      </c>
      <c r="G45" s="62">
        <v>10</v>
      </c>
      <c r="H45" s="62">
        <v>50</v>
      </c>
      <c r="I45" s="62">
        <v>1</v>
      </c>
      <c r="J45" s="62">
        <v>7</v>
      </c>
      <c r="K45" s="62">
        <v>0</v>
      </c>
      <c r="L45" s="62">
        <v>0</v>
      </c>
      <c r="M45" s="62">
        <v>5</v>
      </c>
      <c r="N45" s="62">
        <v>8</v>
      </c>
      <c r="O45" s="62">
        <f>M45+K45+I45+G45+E45+C45+MSMEoutstanding_5!M45+OutstandingAgri_4!K45</f>
        <v>299</v>
      </c>
      <c r="P45" s="62">
        <f>N45+L45+J45+H45+F45+D45+MSMEoutstanding_5!N45+OutstandingAgri_4!L45</f>
        <v>6436.7</v>
      </c>
      <c r="Q45" s="63">
        <f>P45*100/'CD Ratio_3'!F45</f>
        <v>96.487782941088298</v>
      </c>
    </row>
    <row r="46" spans="1:17" ht="15" customHeight="1">
      <c r="A46" s="48">
        <v>40</v>
      </c>
      <c r="B46" s="49" t="s">
        <v>74</v>
      </c>
      <c r="C46" s="62">
        <v>0</v>
      </c>
      <c r="D46" s="62">
        <v>0</v>
      </c>
      <c r="E46" s="62">
        <v>0</v>
      </c>
      <c r="F46" s="62">
        <v>0</v>
      </c>
      <c r="G46" s="62">
        <v>0</v>
      </c>
      <c r="H46" s="62">
        <v>0</v>
      </c>
      <c r="I46" s="62">
        <v>0</v>
      </c>
      <c r="J46" s="62">
        <v>0</v>
      </c>
      <c r="K46" s="62">
        <v>0</v>
      </c>
      <c r="L46" s="62">
        <v>0</v>
      </c>
      <c r="M46" s="62">
        <v>0</v>
      </c>
      <c r="N46" s="62">
        <v>0</v>
      </c>
      <c r="O46" s="62">
        <f>M46+K46+I46+G46+E46+C46+MSMEoutstanding_5!M46+OutstandingAgri_4!K46</f>
        <v>0</v>
      </c>
      <c r="P46" s="62">
        <f>N46+L46+J46+H46+F46+D46+MSMEoutstanding_5!N46+OutstandingAgri_4!L46</f>
        <v>0</v>
      </c>
      <c r="Q46" s="63">
        <f>P46*100/'CD Ratio_3'!F46</f>
        <v>0</v>
      </c>
    </row>
    <row r="47" spans="1:17" ht="15" customHeight="1">
      <c r="A47" s="48">
        <v>41</v>
      </c>
      <c r="B47" s="49" t="s">
        <v>205</v>
      </c>
      <c r="C47" s="62">
        <v>2</v>
      </c>
      <c r="D47" s="62">
        <v>1128.32</v>
      </c>
      <c r="E47" s="62">
        <v>1</v>
      </c>
      <c r="F47" s="62">
        <v>2.27</v>
      </c>
      <c r="G47" s="62">
        <v>23</v>
      </c>
      <c r="H47" s="62">
        <v>238.33</v>
      </c>
      <c r="I47" s="62">
        <v>0</v>
      </c>
      <c r="J47" s="62">
        <v>0</v>
      </c>
      <c r="K47" s="62">
        <v>0</v>
      </c>
      <c r="L47" s="62">
        <v>0</v>
      </c>
      <c r="M47" s="62">
        <v>200</v>
      </c>
      <c r="N47" s="62">
        <v>127.33</v>
      </c>
      <c r="O47" s="62">
        <f>M47+K47+I47+G47+E47+C47+MSMEoutstanding_5!M47+OutstandingAgri_4!K47</f>
        <v>424</v>
      </c>
      <c r="P47" s="62">
        <f>N47+L47+J47+H47+F47+D47+MSMEoutstanding_5!N47+OutstandingAgri_4!L47</f>
        <v>2778.41</v>
      </c>
      <c r="Q47" s="63">
        <f>P47*100/'CD Ratio_3'!F47</f>
        <v>55.533769063180827</v>
      </c>
    </row>
    <row r="48" spans="1:17">
      <c r="A48" s="48">
        <v>42</v>
      </c>
      <c r="B48" s="49" t="s">
        <v>73</v>
      </c>
      <c r="C48" s="62">
        <v>0</v>
      </c>
      <c r="D48" s="62">
        <v>0</v>
      </c>
      <c r="E48" s="62">
        <v>0</v>
      </c>
      <c r="F48" s="62">
        <v>0</v>
      </c>
      <c r="G48" s="62">
        <v>221</v>
      </c>
      <c r="H48" s="62">
        <v>1408</v>
      </c>
      <c r="I48" s="62">
        <v>0</v>
      </c>
      <c r="J48" s="62">
        <v>0</v>
      </c>
      <c r="K48" s="62">
        <v>0</v>
      </c>
      <c r="L48" s="62">
        <v>0</v>
      </c>
      <c r="M48" s="62">
        <v>1183</v>
      </c>
      <c r="N48" s="62">
        <v>284</v>
      </c>
      <c r="O48" s="62">
        <f>M48+K48+I48+G48+E48+C48+MSMEoutstanding_5!M48+OutstandingAgri_4!K48</f>
        <v>47655</v>
      </c>
      <c r="P48" s="62">
        <f>N48+L48+J48+H48+F48+D48+MSMEoutstanding_5!N48+OutstandingAgri_4!L48</f>
        <v>101605</v>
      </c>
      <c r="Q48" s="63">
        <f>P48*100/'CD Ratio_3'!F48</f>
        <v>77.356752394439113</v>
      </c>
    </row>
    <row r="49" spans="1:19" ht="15" customHeight="1">
      <c r="A49" s="202"/>
      <c r="B49" s="152" t="s">
        <v>297</v>
      </c>
      <c r="C49" s="65">
        <f t="shared" ref="C49:P49" si="1">SUM(C28:C48)</f>
        <v>3</v>
      </c>
      <c r="D49" s="65">
        <f t="shared" si="1"/>
        <v>1138.32</v>
      </c>
      <c r="E49" s="65">
        <f t="shared" si="1"/>
        <v>3215</v>
      </c>
      <c r="F49" s="65">
        <f t="shared" si="1"/>
        <v>9019.1400000000012</v>
      </c>
      <c r="G49" s="65">
        <f t="shared" si="1"/>
        <v>27853</v>
      </c>
      <c r="H49" s="65">
        <f t="shared" si="1"/>
        <v>182155.85999999996</v>
      </c>
      <c r="I49" s="65">
        <f t="shared" si="1"/>
        <v>305</v>
      </c>
      <c r="J49" s="65">
        <f t="shared" si="1"/>
        <v>873.03</v>
      </c>
      <c r="K49" s="65">
        <f t="shared" si="1"/>
        <v>5</v>
      </c>
      <c r="L49" s="65">
        <f t="shared" si="1"/>
        <v>2336.98</v>
      </c>
      <c r="M49" s="65">
        <f t="shared" si="1"/>
        <v>158182</v>
      </c>
      <c r="N49" s="65">
        <f t="shared" si="1"/>
        <v>44790.93</v>
      </c>
      <c r="O49" s="65">
        <f t="shared" si="1"/>
        <v>1490485</v>
      </c>
      <c r="P49" s="65">
        <f t="shared" si="1"/>
        <v>2812082.1400000006</v>
      </c>
      <c r="Q49" s="60">
        <f>P49*100/'CD Ratio_3'!F49</f>
        <v>55.336928085071236</v>
      </c>
    </row>
    <row r="50" spans="1:19">
      <c r="A50" s="48">
        <v>43</v>
      </c>
      <c r="B50" s="49" t="s">
        <v>43</v>
      </c>
      <c r="C50" s="62">
        <v>0</v>
      </c>
      <c r="D50" s="62">
        <v>0</v>
      </c>
      <c r="E50" s="62">
        <v>1140</v>
      </c>
      <c r="F50" s="62">
        <v>2795.58</v>
      </c>
      <c r="G50" s="62">
        <v>148056</v>
      </c>
      <c r="H50" s="62">
        <v>76331.3</v>
      </c>
      <c r="I50" s="62">
        <v>0</v>
      </c>
      <c r="J50" s="62">
        <v>0</v>
      </c>
      <c r="K50" s="62">
        <v>57</v>
      </c>
      <c r="L50" s="62">
        <v>11.41</v>
      </c>
      <c r="M50" s="62">
        <v>10083</v>
      </c>
      <c r="N50" s="62">
        <v>4617.82</v>
      </c>
      <c r="O50" s="62">
        <f>M50+K50+I50+G50+E50+C50+MSMEoutstanding_5!M50+OutstandingAgri_4!K50</f>
        <v>364807</v>
      </c>
      <c r="P50" s="62">
        <f>N50+L50+J50+H50+F50+D50+MSMEoutstanding_5!N50+OutstandingAgri_4!L50</f>
        <v>371249.37</v>
      </c>
      <c r="Q50" s="63">
        <f>P50*100/'CD Ratio_3'!F50</f>
        <v>89.534977329343519</v>
      </c>
    </row>
    <row r="51" spans="1:19">
      <c r="A51" s="48">
        <v>44</v>
      </c>
      <c r="B51" s="49" t="s">
        <v>206</v>
      </c>
      <c r="C51" s="62">
        <v>0</v>
      </c>
      <c r="D51" s="62">
        <v>0</v>
      </c>
      <c r="E51" s="62">
        <v>590</v>
      </c>
      <c r="F51" s="62">
        <v>1146</v>
      </c>
      <c r="G51" s="62">
        <v>61111</v>
      </c>
      <c r="H51" s="62">
        <v>51334</v>
      </c>
      <c r="I51" s="62">
        <v>0</v>
      </c>
      <c r="J51" s="62">
        <v>0</v>
      </c>
      <c r="K51" s="62">
        <v>618</v>
      </c>
      <c r="L51" s="62">
        <v>151</v>
      </c>
      <c r="M51" s="62">
        <v>13063</v>
      </c>
      <c r="N51" s="62">
        <v>3954</v>
      </c>
      <c r="O51" s="62">
        <f>M51+K51+I51+G51+E51+C51+MSMEoutstanding_5!M51+OutstandingAgri_4!K51</f>
        <v>342730</v>
      </c>
      <c r="P51" s="62">
        <f>N51+L51+J51+H51+F51+D51+MSMEoutstanding_5!N51+OutstandingAgri_4!L51</f>
        <v>259657</v>
      </c>
      <c r="Q51" s="63">
        <f>P51*100/'CD Ratio_3'!F51</f>
        <v>93.885749203628777</v>
      </c>
    </row>
    <row r="52" spans="1:19">
      <c r="A52" s="48">
        <v>45</v>
      </c>
      <c r="B52" s="49" t="s">
        <v>49</v>
      </c>
      <c r="C52" s="62">
        <v>0</v>
      </c>
      <c r="D52" s="62">
        <v>0</v>
      </c>
      <c r="E52" s="62">
        <v>2187</v>
      </c>
      <c r="F52" s="62">
        <v>4664.0600000000004</v>
      </c>
      <c r="G52" s="62">
        <v>64560</v>
      </c>
      <c r="H52" s="62">
        <v>60777.52</v>
      </c>
      <c r="I52" s="62">
        <v>0</v>
      </c>
      <c r="J52" s="62">
        <v>0</v>
      </c>
      <c r="K52" s="62">
        <v>0</v>
      </c>
      <c r="L52" s="62">
        <v>0</v>
      </c>
      <c r="M52" s="62">
        <v>0</v>
      </c>
      <c r="N52" s="62">
        <v>0</v>
      </c>
      <c r="O52" s="62">
        <f>M52+K52+I52+G52+E52+C52+MSMEoutstanding_5!M52+OutstandingAgri_4!K52</f>
        <v>337738</v>
      </c>
      <c r="P52" s="62">
        <f>N52+L52+J52+H52+F52+D52+MSMEoutstanding_5!N52+OutstandingAgri_4!L52</f>
        <v>449883.6</v>
      </c>
      <c r="Q52" s="63">
        <f>P52*100/'CD Ratio_3'!F52</f>
        <v>91.923614351689309</v>
      </c>
    </row>
    <row r="53" spans="1:19" ht="15" customHeight="1">
      <c r="A53" s="202"/>
      <c r="B53" s="152" t="s">
        <v>307</v>
      </c>
      <c r="C53" s="65">
        <f>SUM(C50:C52)</f>
        <v>0</v>
      </c>
      <c r="D53" s="65">
        <f t="shared" ref="D53:P53" si="2">SUM(D50:D52)</f>
        <v>0</v>
      </c>
      <c r="E53" s="65">
        <f t="shared" si="2"/>
        <v>3917</v>
      </c>
      <c r="F53" s="65">
        <f t="shared" si="2"/>
        <v>8605.64</v>
      </c>
      <c r="G53" s="65">
        <f t="shared" si="2"/>
        <v>273727</v>
      </c>
      <c r="H53" s="65">
        <f t="shared" si="2"/>
        <v>188442.82</v>
      </c>
      <c r="I53" s="65">
        <f t="shared" si="2"/>
        <v>0</v>
      </c>
      <c r="J53" s="65">
        <f t="shared" si="2"/>
        <v>0</v>
      </c>
      <c r="K53" s="65">
        <f t="shared" si="2"/>
        <v>675</v>
      </c>
      <c r="L53" s="65">
        <f t="shared" si="2"/>
        <v>162.41</v>
      </c>
      <c r="M53" s="65">
        <f t="shared" si="2"/>
        <v>23146</v>
      </c>
      <c r="N53" s="65">
        <f t="shared" si="2"/>
        <v>8571.82</v>
      </c>
      <c r="O53" s="65">
        <f t="shared" si="2"/>
        <v>1045275</v>
      </c>
      <c r="P53" s="65">
        <f t="shared" si="2"/>
        <v>1080789.97</v>
      </c>
      <c r="Q53" s="60">
        <f>P53*100/'CD Ratio_3'!F53</f>
        <v>91.544349896865114</v>
      </c>
    </row>
    <row r="54" spans="1:19" ht="15" customHeight="1">
      <c r="A54" s="48">
        <v>46</v>
      </c>
      <c r="B54" s="49" t="s">
        <v>298</v>
      </c>
      <c r="C54" s="62">
        <v>0</v>
      </c>
      <c r="D54" s="62" t="s">
        <v>677</v>
      </c>
      <c r="E54" s="62">
        <v>0</v>
      </c>
      <c r="F54" s="62">
        <v>0</v>
      </c>
      <c r="G54" s="62">
        <v>0</v>
      </c>
      <c r="H54" s="62">
        <v>0</v>
      </c>
      <c r="I54" s="62">
        <v>0</v>
      </c>
      <c r="J54" s="62">
        <v>0</v>
      </c>
      <c r="K54" s="62">
        <v>0</v>
      </c>
      <c r="L54" s="62">
        <v>0</v>
      </c>
      <c r="M54" s="62">
        <v>0</v>
      </c>
      <c r="N54" s="62">
        <v>0</v>
      </c>
      <c r="O54" s="62">
        <f>M54+K54+I54+G54+E54+C54+MSMEoutstanding_5!M54+OutstandingAgri_4!K54</f>
        <v>0</v>
      </c>
      <c r="P54" s="62">
        <v>0</v>
      </c>
      <c r="Q54" s="63">
        <v>0</v>
      </c>
    </row>
    <row r="55" spans="1:19">
      <c r="A55" s="48">
        <v>47</v>
      </c>
      <c r="B55" s="49" t="s">
        <v>231</v>
      </c>
      <c r="C55" s="62">
        <v>0</v>
      </c>
      <c r="D55" s="62">
        <v>0</v>
      </c>
      <c r="E55" s="62">
        <v>0</v>
      </c>
      <c r="F55" s="62">
        <v>289</v>
      </c>
      <c r="G55" s="62"/>
      <c r="H55" s="62">
        <v>31197</v>
      </c>
      <c r="I55" s="62">
        <v>0</v>
      </c>
      <c r="J55" s="62">
        <v>0</v>
      </c>
      <c r="K55" s="62">
        <v>0</v>
      </c>
      <c r="L55" s="62">
        <v>0</v>
      </c>
      <c r="M55" s="62">
        <v>0</v>
      </c>
      <c r="N55" s="62">
        <v>0</v>
      </c>
      <c r="O55" s="62">
        <f>M55+K55+I55+G55+E55+C55+MSMEoutstanding_5!M55+OutstandingAgri_4!K55</f>
        <v>5717580</v>
      </c>
      <c r="P55" s="62">
        <f>N55+L55+J55+H55+F55+D55+MSMEoutstanding_5!N55+OutstandingAgri_4!L55</f>
        <v>3112911</v>
      </c>
      <c r="Q55" s="63">
        <f>P55*100/'CD Ratio_3'!F55</f>
        <v>100</v>
      </c>
    </row>
    <row r="56" spans="1:19" ht="15" customHeight="1">
      <c r="A56" s="48">
        <v>48</v>
      </c>
      <c r="B56" s="49" t="s">
        <v>299</v>
      </c>
      <c r="C56" s="62">
        <v>0</v>
      </c>
      <c r="D56" s="62">
        <v>0</v>
      </c>
      <c r="E56" s="62">
        <v>0</v>
      </c>
      <c r="F56" s="62">
        <v>0</v>
      </c>
      <c r="G56" s="62">
        <v>0</v>
      </c>
      <c r="H56" s="62">
        <v>0</v>
      </c>
      <c r="I56" s="62">
        <v>0</v>
      </c>
      <c r="J56" s="62">
        <v>0</v>
      </c>
      <c r="K56" s="62">
        <v>0</v>
      </c>
      <c r="L56" s="62">
        <v>0</v>
      </c>
      <c r="M56" s="62">
        <v>0</v>
      </c>
      <c r="N56" s="62">
        <v>0</v>
      </c>
      <c r="O56" s="62">
        <f>M56+K56+I56+G56+E56+C56+MSMEoutstanding_5!M56+OutstandingAgri_4!K56</f>
        <v>0</v>
      </c>
      <c r="P56" s="62">
        <f>N56+L56+J56+H56+F56+D56+MSMEoutstanding_5!N56+OutstandingAgri_4!L56</f>
        <v>2587</v>
      </c>
      <c r="Q56" s="63">
        <f>P56*100/'CD Ratio_3'!F56</f>
        <v>100</v>
      </c>
    </row>
    <row r="57" spans="1:19" ht="15" customHeight="1">
      <c r="A57" s="48">
        <v>49</v>
      </c>
      <c r="B57" s="49" t="s">
        <v>305</v>
      </c>
      <c r="C57" s="62">
        <v>0</v>
      </c>
      <c r="D57" s="62">
        <v>0</v>
      </c>
      <c r="E57" s="62">
        <v>0</v>
      </c>
      <c r="F57" s="62">
        <v>0</v>
      </c>
      <c r="G57" s="62">
        <v>0</v>
      </c>
      <c r="H57" s="62">
        <v>0</v>
      </c>
      <c r="I57" s="62">
        <v>0</v>
      </c>
      <c r="J57" s="62">
        <v>0</v>
      </c>
      <c r="K57" s="62">
        <v>0</v>
      </c>
      <c r="L57" s="62">
        <v>0</v>
      </c>
      <c r="M57" s="62">
        <v>0</v>
      </c>
      <c r="N57" s="62">
        <v>0</v>
      </c>
      <c r="O57" s="62">
        <f>M57+K57+I57+G57+E57+C57+MSMEoutstanding_5!M57+OutstandingAgri_4!K57</f>
        <v>0</v>
      </c>
      <c r="P57" s="62">
        <f>N57+L57+J57+H57+F57+D57+MSMEoutstanding_5!N57+OutstandingAgri_4!L57</f>
        <v>4725</v>
      </c>
      <c r="Q57" s="63">
        <f>P57*100/'CD Ratio_3'!F57</f>
        <v>100</v>
      </c>
    </row>
    <row r="58" spans="1:19" ht="15" customHeight="1">
      <c r="A58" s="202"/>
      <c r="B58" s="152" t="s">
        <v>300</v>
      </c>
      <c r="C58" s="65">
        <f>SUM(C54:C57)</f>
        <v>0</v>
      </c>
      <c r="D58" s="65">
        <f t="shared" ref="D58:P58" si="3">SUM(D54:D57)</f>
        <v>0</v>
      </c>
      <c r="E58" s="65">
        <f t="shared" si="3"/>
        <v>0</v>
      </c>
      <c r="F58" s="65">
        <f t="shared" si="3"/>
        <v>289</v>
      </c>
      <c r="G58" s="65">
        <f t="shared" si="3"/>
        <v>0</v>
      </c>
      <c r="H58" s="65">
        <f t="shared" si="3"/>
        <v>31197</v>
      </c>
      <c r="I58" s="65">
        <f t="shared" si="3"/>
        <v>0</v>
      </c>
      <c r="J58" s="65">
        <f t="shared" si="3"/>
        <v>0</v>
      </c>
      <c r="K58" s="65">
        <f t="shared" si="3"/>
        <v>0</v>
      </c>
      <c r="L58" s="65">
        <f t="shared" si="3"/>
        <v>0</v>
      </c>
      <c r="M58" s="65">
        <f t="shared" si="3"/>
        <v>0</v>
      </c>
      <c r="N58" s="65">
        <f t="shared" si="3"/>
        <v>0</v>
      </c>
      <c r="O58" s="65">
        <f t="shared" si="3"/>
        <v>5717580</v>
      </c>
      <c r="P58" s="65">
        <f t="shared" si="3"/>
        <v>3120223</v>
      </c>
      <c r="Q58" s="60">
        <f>P58*100/'CD Ratio_3'!F58</f>
        <v>100</v>
      </c>
    </row>
    <row r="59" spans="1:19">
      <c r="A59" s="202"/>
      <c r="B59" s="152" t="s">
        <v>232</v>
      </c>
      <c r="C59" s="65">
        <f t="shared" ref="C59:P59" si="4">C58+C53+C49+C27</f>
        <v>32</v>
      </c>
      <c r="D59" s="65">
        <f t="shared" si="4"/>
        <v>14214.81</v>
      </c>
      <c r="E59" s="65">
        <f t="shared" si="4"/>
        <v>79519</v>
      </c>
      <c r="F59" s="65">
        <f t="shared" si="4"/>
        <v>191145.8</v>
      </c>
      <c r="G59" s="65">
        <f t="shared" si="4"/>
        <v>855735</v>
      </c>
      <c r="H59" s="65">
        <f t="shared" si="4"/>
        <v>1952149.2299999997</v>
      </c>
      <c r="I59" s="65">
        <f t="shared" si="4"/>
        <v>972</v>
      </c>
      <c r="J59" s="65">
        <f t="shared" si="4"/>
        <v>15023.45</v>
      </c>
      <c r="K59" s="65">
        <f t="shared" si="4"/>
        <v>723</v>
      </c>
      <c r="L59" s="65">
        <f t="shared" si="4"/>
        <v>6239.7999999999993</v>
      </c>
      <c r="M59" s="65">
        <f t="shared" si="4"/>
        <v>206332</v>
      </c>
      <c r="N59" s="65">
        <f t="shared" si="4"/>
        <v>138384.32000000001</v>
      </c>
      <c r="O59" s="65">
        <f t="shared" si="4"/>
        <v>11732419</v>
      </c>
      <c r="P59" s="65">
        <f t="shared" si="4"/>
        <v>17508310.379999999</v>
      </c>
      <c r="Q59" s="60">
        <f>P59*100/'CD Ratio_3'!F59</f>
        <v>64.150882991943575</v>
      </c>
    </row>
    <row r="61" spans="1:19">
      <c r="H61" s="69" t="s">
        <v>1220</v>
      </c>
      <c r="S61" s="67"/>
    </row>
    <row r="64" spans="1:19">
      <c r="F64" s="67"/>
      <c r="G64" s="67"/>
      <c r="H64" s="67"/>
    </row>
    <row r="66" spans="6:8">
      <c r="F66" s="67"/>
      <c r="G66" s="67"/>
      <c r="H66" s="67"/>
    </row>
  </sheetData>
  <autoFilter ref="C5:P59"/>
  <mergeCells count="13">
    <mergeCell ref="R4:S4"/>
    <mergeCell ref="Q3:Q5"/>
    <mergeCell ref="M4:N4"/>
    <mergeCell ref="O4:P4"/>
    <mergeCell ref="A1:P1"/>
    <mergeCell ref="A3:A5"/>
    <mergeCell ref="B3:B5"/>
    <mergeCell ref="C3:P3"/>
    <mergeCell ref="C4:D4"/>
    <mergeCell ref="E4:F4"/>
    <mergeCell ref="G4:H4"/>
    <mergeCell ref="I4:J4"/>
    <mergeCell ref="K4:L4"/>
  </mergeCells>
  <pageMargins left="0.5" right="0.25" top="0.25" bottom="0.25" header="0.3" footer="0.3"/>
  <pageSetup paperSize="9" scale="6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U64"/>
  <sheetViews>
    <sheetView zoomScaleNormal="100" workbookViewId="0">
      <pane xSplit="2" ySplit="5" topLeftCell="C49" activePane="bottomRight" state="frozen"/>
      <selection pane="topRight" activeCell="C1" sqref="C1"/>
      <selection pane="bottomLeft" activeCell="A6" sqref="A6"/>
      <selection pane="bottomRight" activeCell="O71" sqref="O71"/>
    </sheetView>
  </sheetViews>
  <sheetFormatPr baseColWidth="10" defaultColWidth="4.3984375" defaultRowHeight="14"/>
  <cols>
    <col min="1" max="1" width="4.3984375" style="50"/>
    <col min="2" max="2" width="22.59765625" style="50" customWidth="1"/>
    <col min="3" max="3" width="11.59765625" style="69" bestFit="1" customWidth="1"/>
    <col min="4" max="6" width="11.19921875" style="69" bestFit="1" customWidth="1"/>
    <col min="7" max="7" width="8.796875" style="69" customWidth="1"/>
    <col min="8" max="8" width="8" style="69" customWidth="1"/>
    <col min="9" max="9" width="10.59765625" style="69" customWidth="1"/>
    <col min="10" max="10" width="10.3984375" style="69" bestFit="1" customWidth="1"/>
    <col min="11" max="11" width="9.19921875" style="69" bestFit="1" customWidth="1"/>
    <col min="12" max="12" width="7.796875" style="69" customWidth="1"/>
    <col min="13" max="13" width="7.3984375" style="69" customWidth="1"/>
    <col min="14" max="14" width="7.19921875" style="69" customWidth="1"/>
    <col min="15" max="15" width="10.59765625" style="69" bestFit="1" customWidth="1"/>
    <col min="16" max="16" width="9.796875" style="69" bestFit="1" customWidth="1"/>
    <col min="17" max="17" width="11.796875" style="69" customWidth="1"/>
    <col min="18" max="18" width="11.59765625" style="69" bestFit="1" customWidth="1"/>
    <col min="19" max="19" width="10.19921875" style="67" customWidth="1"/>
    <col min="20" max="20" width="4.796875" style="50" customWidth="1"/>
    <col min="21" max="21" width="9.3984375" style="69" customWidth="1"/>
    <col min="22" max="16384" width="4.3984375" style="50"/>
  </cols>
  <sheetData>
    <row r="1" spans="1:21" ht="18">
      <c r="A1" s="421" t="s">
        <v>723</v>
      </c>
      <c r="B1" s="421"/>
      <c r="C1" s="421"/>
      <c r="D1" s="421"/>
      <c r="E1" s="421"/>
      <c r="F1" s="421"/>
      <c r="G1" s="421"/>
      <c r="H1" s="421"/>
      <c r="I1" s="421"/>
      <c r="J1" s="421"/>
      <c r="K1" s="421"/>
      <c r="L1" s="421"/>
      <c r="M1" s="421"/>
      <c r="N1" s="421"/>
      <c r="O1" s="421"/>
      <c r="P1" s="421"/>
      <c r="Q1" s="421"/>
      <c r="R1" s="421"/>
      <c r="S1" s="421"/>
    </row>
    <row r="2" spans="1:21">
      <c r="B2" s="66" t="s">
        <v>127</v>
      </c>
      <c r="I2" s="69" t="s">
        <v>135</v>
      </c>
      <c r="L2" s="70" t="s">
        <v>137</v>
      </c>
    </row>
    <row r="3" spans="1:21" ht="13.5" customHeight="1">
      <c r="A3" s="422" t="s">
        <v>113</v>
      </c>
      <c r="B3" s="422" t="s">
        <v>97</v>
      </c>
      <c r="C3" s="432" t="s">
        <v>708</v>
      </c>
      <c r="D3" s="432"/>
      <c r="E3" s="432"/>
      <c r="F3" s="432"/>
      <c r="G3" s="432"/>
      <c r="H3" s="432"/>
      <c r="I3" s="432"/>
      <c r="J3" s="432"/>
      <c r="K3" s="432"/>
      <c r="L3" s="432"/>
      <c r="M3" s="432"/>
      <c r="N3" s="432"/>
      <c r="O3" s="432"/>
      <c r="P3" s="432"/>
      <c r="Q3" s="432"/>
      <c r="R3" s="432"/>
      <c r="S3" s="432"/>
      <c r="T3" s="107"/>
    </row>
    <row r="4" spans="1:21" ht="55" customHeight="1">
      <c r="A4" s="422"/>
      <c r="B4" s="422"/>
      <c r="C4" s="423" t="s">
        <v>138</v>
      </c>
      <c r="D4" s="423"/>
      <c r="E4" s="423" t="s">
        <v>139</v>
      </c>
      <c r="F4" s="423"/>
      <c r="G4" s="423" t="s">
        <v>140</v>
      </c>
      <c r="H4" s="423"/>
      <c r="I4" s="423" t="s">
        <v>141</v>
      </c>
      <c r="J4" s="423"/>
      <c r="K4" s="423" t="s">
        <v>142</v>
      </c>
      <c r="L4" s="423"/>
      <c r="M4" s="423" t="s">
        <v>143</v>
      </c>
      <c r="N4" s="423"/>
      <c r="O4" s="423" t="s">
        <v>187</v>
      </c>
      <c r="P4" s="423"/>
      <c r="Q4" s="423" t="s">
        <v>144</v>
      </c>
      <c r="R4" s="423"/>
      <c r="S4" s="207" t="s">
        <v>215</v>
      </c>
    </row>
    <row r="5" spans="1:21">
      <c r="A5" s="422"/>
      <c r="B5" s="422"/>
      <c r="C5" s="208" t="s">
        <v>211</v>
      </c>
      <c r="D5" s="208" t="s">
        <v>210</v>
      </c>
      <c r="E5" s="208" t="s">
        <v>211</v>
      </c>
      <c r="F5" s="208" t="s">
        <v>210</v>
      </c>
      <c r="G5" s="208" t="s">
        <v>211</v>
      </c>
      <c r="H5" s="208" t="s">
        <v>210</v>
      </c>
      <c r="I5" s="208" t="s">
        <v>211</v>
      </c>
      <c r="J5" s="208" t="s">
        <v>210</v>
      </c>
      <c r="K5" s="208" t="s">
        <v>211</v>
      </c>
      <c r="L5" s="208" t="s">
        <v>210</v>
      </c>
      <c r="M5" s="208" t="s">
        <v>211</v>
      </c>
      <c r="N5" s="208" t="s">
        <v>210</v>
      </c>
      <c r="O5" s="208" t="s">
        <v>211</v>
      </c>
      <c r="P5" s="208" t="s">
        <v>210</v>
      </c>
      <c r="Q5" s="208" t="s">
        <v>211</v>
      </c>
      <c r="R5" s="208" t="s">
        <v>210</v>
      </c>
      <c r="S5" s="68" t="s">
        <v>17</v>
      </c>
    </row>
    <row r="6" spans="1:21" s="66" customFormat="1" ht="15" customHeight="1">
      <c r="A6" s="48">
        <v>1</v>
      </c>
      <c r="B6" s="49" t="s">
        <v>52</v>
      </c>
      <c r="C6" s="62">
        <v>99857</v>
      </c>
      <c r="D6" s="62">
        <v>198829</v>
      </c>
      <c r="E6" s="62">
        <f>SCST_OS_22!C6+SCST_OS_22!E6</f>
        <v>45896</v>
      </c>
      <c r="F6" s="62">
        <f>SCST_OS_22!D6+SCST_OS_22!F6</f>
        <v>100989</v>
      </c>
      <c r="G6" s="62">
        <f>SHGs_19!E6</f>
        <v>1496</v>
      </c>
      <c r="H6" s="62">
        <f>SHGs_19!F6</f>
        <v>2056</v>
      </c>
      <c r="I6" s="62">
        <f>Minority_OS_20!O6</f>
        <v>20258</v>
      </c>
      <c r="J6" s="62">
        <f>Minority_OS_20!P6</f>
        <v>57287</v>
      </c>
      <c r="K6" s="62">
        <v>1265</v>
      </c>
      <c r="L6" s="62">
        <v>4</v>
      </c>
      <c r="M6" s="62">
        <v>136</v>
      </c>
      <c r="N6" s="62">
        <v>20</v>
      </c>
      <c r="O6" s="62">
        <v>2685</v>
      </c>
      <c r="P6" s="62">
        <v>8098</v>
      </c>
      <c r="Q6" s="62">
        <f t="shared" ref="Q6:Q26" si="0">O6+M6+K6+I6+G6+E6+C6</f>
        <v>171593</v>
      </c>
      <c r="R6" s="62">
        <f t="shared" ref="R6:R26" si="1">P6+N6+L6+J6+H6+F6+D6</f>
        <v>367283</v>
      </c>
      <c r="S6" s="71">
        <f>R6*100/'CD Ratio_3'!F6</f>
        <v>45.372428148761252</v>
      </c>
      <c r="U6" s="70"/>
    </row>
    <row r="7" spans="1:21">
      <c r="A7" s="48">
        <v>2</v>
      </c>
      <c r="B7" s="49" t="s">
        <v>53</v>
      </c>
      <c r="C7" s="62">
        <v>1791</v>
      </c>
      <c r="D7" s="62">
        <v>3055</v>
      </c>
      <c r="E7" s="62">
        <f>SCST_OS_22!C7+SCST_OS_22!E7</f>
        <v>779</v>
      </c>
      <c r="F7" s="62">
        <f>SCST_OS_22!D7+SCST_OS_22!F7</f>
        <v>1994</v>
      </c>
      <c r="G7" s="62">
        <f>SHGs_19!E7</f>
        <v>23</v>
      </c>
      <c r="H7" s="62">
        <f>SHGs_19!F7</f>
        <v>25</v>
      </c>
      <c r="I7" s="62">
        <f>Minority_OS_20!O7</f>
        <v>941</v>
      </c>
      <c r="J7" s="62">
        <f>Minority_OS_20!P7</f>
        <v>3707</v>
      </c>
      <c r="K7" s="62">
        <v>0</v>
      </c>
      <c r="L7" s="62">
        <v>0</v>
      </c>
      <c r="M7" s="62">
        <v>3</v>
      </c>
      <c r="N7" s="62">
        <v>3</v>
      </c>
      <c r="O7" s="62">
        <v>0</v>
      </c>
      <c r="P7" s="62">
        <v>0</v>
      </c>
      <c r="Q7" s="62">
        <f t="shared" si="0"/>
        <v>3537</v>
      </c>
      <c r="R7" s="62">
        <f t="shared" si="1"/>
        <v>8784</v>
      </c>
      <c r="S7" s="71">
        <f>R7*100/'CD Ratio_3'!F7</f>
        <v>9.5346641049855094</v>
      </c>
    </row>
    <row r="8" spans="1:21">
      <c r="A8" s="48">
        <v>3</v>
      </c>
      <c r="B8" s="49" t="s">
        <v>54</v>
      </c>
      <c r="C8" s="62">
        <v>22674</v>
      </c>
      <c r="D8" s="62">
        <v>44337</v>
      </c>
      <c r="E8" s="62">
        <f>SCST_OS_22!C8+SCST_OS_22!E8</f>
        <v>28544</v>
      </c>
      <c r="F8" s="62">
        <f>SCST_OS_22!D8+SCST_OS_22!F8</f>
        <v>29725</v>
      </c>
      <c r="G8" s="62">
        <f>SHGs_19!E8</f>
        <v>1410</v>
      </c>
      <c r="H8" s="62">
        <f>SHGs_19!F8</f>
        <v>2805</v>
      </c>
      <c r="I8" s="62">
        <f>Minority_OS_20!O8</f>
        <v>16661</v>
      </c>
      <c r="J8" s="62">
        <f>Minority_OS_20!P8</f>
        <v>107253</v>
      </c>
      <c r="K8" s="62">
        <v>15388</v>
      </c>
      <c r="L8" s="62">
        <v>413</v>
      </c>
      <c r="M8" s="62">
        <v>167</v>
      </c>
      <c r="N8" s="62">
        <v>280</v>
      </c>
      <c r="O8" s="62">
        <v>207</v>
      </c>
      <c r="P8" s="62">
        <v>62</v>
      </c>
      <c r="Q8" s="62">
        <f t="shared" si="0"/>
        <v>85051</v>
      </c>
      <c r="R8" s="62">
        <f t="shared" si="1"/>
        <v>184875</v>
      </c>
      <c r="S8" s="71">
        <f>R8*100/'CD Ratio_3'!F8</f>
        <v>18.398121923694692</v>
      </c>
    </row>
    <row r="9" spans="1:21">
      <c r="A9" s="48">
        <v>4</v>
      </c>
      <c r="B9" s="49" t="s">
        <v>55</v>
      </c>
      <c r="C9" s="62">
        <v>361874</v>
      </c>
      <c r="D9" s="62">
        <v>277162</v>
      </c>
      <c r="E9" s="62">
        <f>SCST_OS_22!C9+SCST_OS_22!E9</f>
        <v>102554</v>
      </c>
      <c r="F9" s="62">
        <f>SCST_OS_22!D9+SCST_OS_22!F9</f>
        <v>119437</v>
      </c>
      <c r="G9" s="62">
        <f>SHGs_19!E9</f>
        <v>7462</v>
      </c>
      <c r="H9" s="62">
        <f>SHGs_19!F9</f>
        <v>9042</v>
      </c>
      <c r="I9" s="62">
        <f>Minority_OS_20!O9</f>
        <v>20464</v>
      </c>
      <c r="J9" s="62">
        <f>Minority_OS_20!P9</f>
        <v>72866</v>
      </c>
      <c r="K9" s="62">
        <v>867</v>
      </c>
      <c r="L9" s="62">
        <v>249</v>
      </c>
      <c r="M9" s="62">
        <v>473</v>
      </c>
      <c r="N9" s="62">
        <v>147</v>
      </c>
      <c r="O9" s="62">
        <v>274</v>
      </c>
      <c r="P9" s="62">
        <v>108</v>
      </c>
      <c r="Q9" s="62">
        <f t="shared" si="0"/>
        <v>493968</v>
      </c>
      <c r="R9" s="62">
        <f t="shared" si="1"/>
        <v>479011</v>
      </c>
      <c r="S9" s="71">
        <f>R9*100/'CD Ratio_3'!F9</f>
        <v>24.097314695150818</v>
      </c>
    </row>
    <row r="10" spans="1:21">
      <c r="A10" s="48">
        <v>5</v>
      </c>
      <c r="B10" s="49" t="s">
        <v>56</v>
      </c>
      <c r="C10" s="62">
        <v>36235</v>
      </c>
      <c r="D10" s="62">
        <v>59961</v>
      </c>
      <c r="E10" s="62">
        <f>SCST_OS_22!C10+SCST_OS_22!E10</f>
        <v>24507</v>
      </c>
      <c r="F10" s="62">
        <f>SCST_OS_22!D10+SCST_OS_22!F10</f>
        <v>71197</v>
      </c>
      <c r="G10" s="62">
        <f>SHGs_19!E10</f>
        <v>635</v>
      </c>
      <c r="H10" s="62">
        <f>SHGs_19!F10</f>
        <v>858</v>
      </c>
      <c r="I10" s="62">
        <f>Minority_OS_20!O10</f>
        <v>15813</v>
      </c>
      <c r="J10" s="62">
        <f>Minority_OS_20!P10</f>
        <v>40100.9</v>
      </c>
      <c r="K10" s="62">
        <v>55</v>
      </c>
      <c r="L10" s="62">
        <v>0.31</v>
      </c>
      <c r="M10" s="62">
        <v>18</v>
      </c>
      <c r="N10" s="62">
        <v>8.9700000000000006</v>
      </c>
      <c r="O10" s="62">
        <v>0</v>
      </c>
      <c r="P10" s="62">
        <v>0</v>
      </c>
      <c r="Q10" s="62">
        <f t="shared" si="0"/>
        <v>77263</v>
      </c>
      <c r="R10" s="62">
        <f t="shared" si="1"/>
        <v>172126.18</v>
      </c>
      <c r="S10" s="71">
        <f>R10*100/'CD Ratio_3'!F10</f>
        <v>52.627675317369075</v>
      </c>
    </row>
    <row r="11" spans="1:21">
      <c r="A11" s="48">
        <v>6</v>
      </c>
      <c r="B11" s="49" t="s">
        <v>57</v>
      </c>
      <c r="C11" s="62">
        <v>22845</v>
      </c>
      <c r="D11" s="62">
        <v>51393.16</v>
      </c>
      <c r="E11" s="62">
        <f>SCST_OS_22!C11+SCST_OS_22!E11</f>
        <v>8109</v>
      </c>
      <c r="F11" s="62">
        <f>SCST_OS_22!D11+SCST_OS_22!F11</f>
        <v>16880.400000000001</v>
      </c>
      <c r="G11" s="62">
        <f>SHGs_19!E11</f>
        <v>484</v>
      </c>
      <c r="H11" s="62">
        <f>SHGs_19!F11</f>
        <v>378.44</v>
      </c>
      <c r="I11" s="62">
        <f>Minority_OS_20!O11</f>
        <v>10030</v>
      </c>
      <c r="J11" s="62">
        <f>Minority_OS_20!P11</f>
        <v>31052.34</v>
      </c>
      <c r="K11" s="62">
        <v>798</v>
      </c>
      <c r="L11" s="62">
        <v>6.78</v>
      </c>
      <c r="M11" s="62">
        <v>2035</v>
      </c>
      <c r="N11" s="62">
        <v>175.56</v>
      </c>
      <c r="O11" s="62">
        <v>0</v>
      </c>
      <c r="P11" s="62">
        <v>0</v>
      </c>
      <c r="Q11" s="62">
        <f t="shared" si="0"/>
        <v>44301</v>
      </c>
      <c r="R11" s="62">
        <f t="shared" si="1"/>
        <v>99886.680000000008</v>
      </c>
      <c r="S11" s="71">
        <f>R11*100/'CD Ratio_3'!F11</f>
        <v>20.557103889576961</v>
      </c>
    </row>
    <row r="12" spans="1:21">
      <c r="A12" s="48">
        <v>7</v>
      </c>
      <c r="B12" s="49" t="s">
        <v>58</v>
      </c>
      <c r="C12" s="62">
        <v>169967.86559999999</v>
      </c>
      <c r="D12" s="62">
        <v>298931.95439999999</v>
      </c>
      <c r="E12" s="62">
        <f>SCST_OS_22!C12+SCST_OS_22!E12</f>
        <v>141343</v>
      </c>
      <c r="F12" s="62">
        <f>SCST_OS_22!D12+SCST_OS_22!F12</f>
        <v>115181</v>
      </c>
      <c r="G12" s="62">
        <f>SHGs_19!E12</f>
        <v>7337</v>
      </c>
      <c r="H12" s="62">
        <f>SHGs_19!F12</f>
        <v>7715</v>
      </c>
      <c r="I12" s="62">
        <f>Minority_OS_20!O12</f>
        <v>23393</v>
      </c>
      <c r="J12" s="62">
        <f>Minority_OS_20!P12</f>
        <v>49726</v>
      </c>
      <c r="K12" s="62">
        <v>6507.2015999999994</v>
      </c>
      <c r="L12" s="62">
        <v>127.1016</v>
      </c>
      <c r="M12" s="62">
        <v>888.71039999999994</v>
      </c>
      <c r="N12" s="62">
        <v>75.059999999999988</v>
      </c>
      <c r="O12" s="62">
        <v>0</v>
      </c>
      <c r="P12" s="62">
        <v>0</v>
      </c>
      <c r="Q12" s="62">
        <f t="shared" si="0"/>
        <v>349436.77760000003</v>
      </c>
      <c r="R12" s="62">
        <f t="shared" si="1"/>
        <v>471756.11599999998</v>
      </c>
      <c r="S12" s="71">
        <f>R12*100/'CD Ratio_3'!F12</f>
        <v>34.258285314260775</v>
      </c>
    </row>
    <row r="13" spans="1:21">
      <c r="A13" s="48">
        <v>8</v>
      </c>
      <c r="B13" s="49" t="s">
        <v>45</v>
      </c>
      <c r="C13" s="62">
        <v>9251</v>
      </c>
      <c r="D13" s="62">
        <v>19560.900000000001</v>
      </c>
      <c r="E13" s="62">
        <f>SCST_OS_22!C13+SCST_OS_22!E13</f>
        <v>2263</v>
      </c>
      <c r="F13" s="62">
        <f>SCST_OS_22!D13+SCST_OS_22!F13</f>
        <v>5040.6100000000006</v>
      </c>
      <c r="G13" s="62">
        <f>SHGs_19!E13</f>
        <v>25</v>
      </c>
      <c r="H13" s="62">
        <f>SHGs_19!F13</f>
        <v>28</v>
      </c>
      <c r="I13" s="62">
        <f>Minority_OS_20!O13</f>
        <v>2256</v>
      </c>
      <c r="J13" s="62">
        <f>Minority_OS_20!P13</f>
        <v>11189.15</v>
      </c>
      <c r="K13" s="62">
        <v>0</v>
      </c>
      <c r="L13" s="62">
        <v>0</v>
      </c>
      <c r="M13" s="62">
        <v>13</v>
      </c>
      <c r="N13" s="62">
        <v>1</v>
      </c>
      <c r="O13" s="62">
        <v>0</v>
      </c>
      <c r="P13" s="62">
        <v>0</v>
      </c>
      <c r="Q13" s="62">
        <f t="shared" si="0"/>
        <v>13808</v>
      </c>
      <c r="R13" s="62">
        <f t="shared" si="1"/>
        <v>35819.660000000003</v>
      </c>
      <c r="S13" s="71">
        <f>R13*100/'CD Ratio_3'!F13</f>
        <v>26.92418012763175</v>
      </c>
    </row>
    <row r="14" spans="1:21">
      <c r="A14" s="48">
        <v>9</v>
      </c>
      <c r="B14" s="49" t="s">
        <v>46</v>
      </c>
      <c r="C14" s="62">
        <v>6167</v>
      </c>
      <c r="D14" s="62">
        <v>10535</v>
      </c>
      <c r="E14" s="62">
        <f>SCST_OS_22!C14+SCST_OS_22!E14</f>
        <v>4580</v>
      </c>
      <c r="F14" s="62">
        <f>SCST_OS_22!D14+SCST_OS_22!F14</f>
        <v>4492</v>
      </c>
      <c r="G14" s="62">
        <f>SHGs_19!E14</f>
        <v>107</v>
      </c>
      <c r="H14" s="62">
        <f>SHGs_19!F14</f>
        <v>126</v>
      </c>
      <c r="I14" s="62">
        <f>Minority_OS_20!O14</f>
        <v>2768</v>
      </c>
      <c r="J14" s="62">
        <f>Minority_OS_20!P14</f>
        <v>7166</v>
      </c>
      <c r="K14" s="62">
        <v>1432</v>
      </c>
      <c r="L14" s="62">
        <v>21</v>
      </c>
      <c r="M14" s="62">
        <v>80</v>
      </c>
      <c r="N14" s="62">
        <v>23</v>
      </c>
      <c r="O14" s="62">
        <v>80</v>
      </c>
      <c r="P14" s="62">
        <v>223</v>
      </c>
      <c r="Q14" s="62">
        <f t="shared" si="0"/>
        <v>15214</v>
      </c>
      <c r="R14" s="62">
        <f t="shared" si="1"/>
        <v>22586</v>
      </c>
      <c r="S14" s="71">
        <f>R14*100/'CD Ratio_3'!F14</f>
        <v>13.178513130434254</v>
      </c>
    </row>
    <row r="15" spans="1:21">
      <c r="A15" s="48">
        <v>10</v>
      </c>
      <c r="B15" s="49" t="s">
        <v>78</v>
      </c>
      <c r="C15" s="62">
        <v>19872</v>
      </c>
      <c r="D15" s="62">
        <v>30563</v>
      </c>
      <c r="E15" s="62">
        <f>SCST_OS_22!C15+SCST_OS_22!E15</f>
        <v>10230</v>
      </c>
      <c r="F15" s="62">
        <f>SCST_OS_22!D15+SCST_OS_22!F15</f>
        <v>9292</v>
      </c>
      <c r="G15" s="62">
        <f>SHGs_19!E15</f>
        <v>286</v>
      </c>
      <c r="H15" s="62">
        <f>SHGs_19!F15</f>
        <v>186</v>
      </c>
      <c r="I15" s="62">
        <f>Minority_OS_20!O15</f>
        <v>6092</v>
      </c>
      <c r="J15" s="62">
        <f>Minority_OS_20!P15</f>
        <v>29537</v>
      </c>
      <c r="K15" s="62">
        <v>0</v>
      </c>
      <c r="L15" s="62">
        <v>0</v>
      </c>
      <c r="M15" s="62">
        <v>0</v>
      </c>
      <c r="N15" s="62">
        <v>0</v>
      </c>
      <c r="O15" s="62">
        <v>817</v>
      </c>
      <c r="P15" s="62">
        <v>2207</v>
      </c>
      <c r="Q15" s="62">
        <f t="shared" si="0"/>
        <v>37297</v>
      </c>
      <c r="R15" s="62">
        <f t="shared" si="1"/>
        <v>71785</v>
      </c>
      <c r="S15" s="71">
        <f>R15*100/'CD Ratio_3'!F15</f>
        <v>15.484053269370975</v>
      </c>
    </row>
    <row r="16" spans="1:21">
      <c r="A16" s="48">
        <v>11</v>
      </c>
      <c r="B16" s="49" t="s">
        <v>59</v>
      </c>
      <c r="C16" s="62">
        <v>1093</v>
      </c>
      <c r="D16" s="62">
        <v>1912</v>
      </c>
      <c r="E16" s="62">
        <f>SCST_OS_22!C16+SCST_OS_22!E16</f>
        <v>1363</v>
      </c>
      <c r="F16" s="62">
        <f>SCST_OS_22!D16+SCST_OS_22!F16</f>
        <v>1871</v>
      </c>
      <c r="G16" s="62">
        <f>SHGs_19!E16</f>
        <v>825</v>
      </c>
      <c r="H16" s="62">
        <f>SHGs_19!F16</f>
        <v>1015</v>
      </c>
      <c r="I16" s="62">
        <f>Minority_OS_20!O16</f>
        <v>1156</v>
      </c>
      <c r="J16" s="62">
        <f>Minority_OS_20!P16</f>
        <v>3505.07</v>
      </c>
      <c r="K16" s="62">
        <v>245</v>
      </c>
      <c r="L16" s="62">
        <v>8</v>
      </c>
      <c r="M16" s="62">
        <v>668</v>
      </c>
      <c r="N16" s="62">
        <v>168</v>
      </c>
      <c r="O16" s="62">
        <v>2298</v>
      </c>
      <c r="P16" s="62">
        <v>3865</v>
      </c>
      <c r="Q16" s="62">
        <f t="shared" si="0"/>
        <v>7648</v>
      </c>
      <c r="R16" s="62">
        <f t="shared" si="1"/>
        <v>12344.07</v>
      </c>
      <c r="S16" s="71">
        <f>R16*100/'CD Ratio_3'!F16</f>
        <v>21.325018281815151</v>
      </c>
    </row>
    <row r="17" spans="1:19">
      <c r="A17" s="48">
        <v>12</v>
      </c>
      <c r="B17" s="49" t="s">
        <v>60</v>
      </c>
      <c r="C17" s="62">
        <v>2458</v>
      </c>
      <c r="D17" s="62">
        <v>4678</v>
      </c>
      <c r="E17" s="62">
        <f>SCST_OS_22!C17+SCST_OS_22!E17</f>
        <v>2136</v>
      </c>
      <c r="F17" s="62">
        <f>SCST_OS_22!D17+SCST_OS_22!F17</f>
        <v>3009</v>
      </c>
      <c r="G17" s="62">
        <f>SHGs_19!E17</f>
        <v>0</v>
      </c>
      <c r="H17" s="62">
        <f>SHGs_19!F17</f>
        <v>0</v>
      </c>
      <c r="I17" s="62">
        <f>Minority_OS_20!O17</f>
        <v>438</v>
      </c>
      <c r="J17" s="62">
        <f>Minority_OS_20!P17</f>
        <v>946.73</v>
      </c>
      <c r="K17" s="62">
        <v>0</v>
      </c>
      <c r="L17" s="62">
        <v>0</v>
      </c>
      <c r="M17" s="62">
        <v>0</v>
      </c>
      <c r="N17" s="62">
        <v>0</v>
      </c>
      <c r="O17" s="62">
        <v>0</v>
      </c>
      <c r="P17" s="62">
        <v>0</v>
      </c>
      <c r="Q17" s="62">
        <f t="shared" si="0"/>
        <v>5032</v>
      </c>
      <c r="R17" s="62">
        <f t="shared" si="1"/>
        <v>8633.73</v>
      </c>
      <c r="S17" s="71">
        <f>R17*100/'CD Ratio_3'!F17</f>
        <v>8.4412690653109106</v>
      </c>
    </row>
    <row r="18" spans="1:19">
      <c r="A18" s="48">
        <v>13</v>
      </c>
      <c r="B18" s="49" t="s">
        <v>189</v>
      </c>
      <c r="C18" s="62">
        <v>8587</v>
      </c>
      <c r="D18" s="62">
        <v>16363</v>
      </c>
      <c r="E18" s="62">
        <f>SCST_OS_22!C18+SCST_OS_22!E18</f>
        <v>4965</v>
      </c>
      <c r="F18" s="62">
        <f>SCST_OS_22!D18+SCST_OS_22!F18</f>
        <v>12212</v>
      </c>
      <c r="G18" s="62">
        <f>SHGs_19!E18</f>
        <v>59</v>
      </c>
      <c r="H18" s="62">
        <f>SHGs_19!F18</f>
        <v>64</v>
      </c>
      <c r="I18" s="62">
        <f>Minority_OS_20!O18</f>
        <v>2247</v>
      </c>
      <c r="J18" s="62">
        <f>Minority_OS_20!P18</f>
        <v>7107</v>
      </c>
      <c r="K18" s="62">
        <v>428</v>
      </c>
      <c r="L18" s="62">
        <v>3</v>
      </c>
      <c r="M18" s="62">
        <v>8</v>
      </c>
      <c r="N18" s="62">
        <v>2</v>
      </c>
      <c r="O18" s="62">
        <v>0</v>
      </c>
      <c r="P18" s="62">
        <v>0</v>
      </c>
      <c r="Q18" s="62">
        <f t="shared" si="0"/>
        <v>16294</v>
      </c>
      <c r="R18" s="62">
        <f t="shared" si="1"/>
        <v>35751</v>
      </c>
      <c r="S18" s="71">
        <f>R18*100/'CD Ratio_3'!F18</f>
        <v>14.872515943307139</v>
      </c>
    </row>
    <row r="19" spans="1:19">
      <c r="A19" s="48">
        <v>14</v>
      </c>
      <c r="B19" s="49" t="s">
        <v>190</v>
      </c>
      <c r="C19" s="62">
        <v>5201</v>
      </c>
      <c r="D19" s="62">
        <v>9459.39</v>
      </c>
      <c r="E19" s="62">
        <f>SCST_OS_22!C19+SCST_OS_22!E19</f>
        <v>2352</v>
      </c>
      <c r="F19" s="62">
        <f>SCST_OS_22!D19+SCST_OS_22!F19</f>
        <v>2613</v>
      </c>
      <c r="G19" s="62">
        <f>SHGs_19!E19</f>
        <v>49</v>
      </c>
      <c r="H19" s="62">
        <f>SHGs_19!F19</f>
        <v>36</v>
      </c>
      <c r="I19" s="62">
        <f>Minority_OS_20!O19</f>
        <v>4138</v>
      </c>
      <c r="J19" s="62">
        <f>Minority_OS_20!P19</f>
        <v>12564</v>
      </c>
      <c r="K19" s="62">
        <v>3379</v>
      </c>
      <c r="L19" s="62">
        <v>6.34</v>
      </c>
      <c r="M19" s="62">
        <v>57</v>
      </c>
      <c r="N19" s="62">
        <v>34.270000000000003</v>
      </c>
      <c r="O19" s="62">
        <v>0</v>
      </c>
      <c r="P19" s="62">
        <v>0</v>
      </c>
      <c r="Q19" s="62">
        <f t="shared" si="0"/>
        <v>15176</v>
      </c>
      <c r="R19" s="62">
        <f t="shared" si="1"/>
        <v>24713</v>
      </c>
      <c r="S19" s="71">
        <f>R19*100/'CD Ratio_3'!F19</f>
        <v>32.159541935064091</v>
      </c>
    </row>
    <row r="20" spans="1:19">
      <c r="A20" s="48">
        <v>15</v>
      </c>
      <c r="B20" s="49" t="s">
        <v>61</v>
      </c>
      <c r="C20" s="62">
        <v>118204</v>
      </c>
      <c r="D20" s="62">
        <v>149386.42000000001</v>
      </c>
      <c r="E20" s="62">
        <f>SCST_OS_22!C20+SCST_OS_22!E20</f>
        <v>30369</v>
      </c>
      <c r="F20" s="62">
        <f>SCST_OS_22!D20+SCST_OS_22!F20</f>
        <v>39616.43</v>
      </c>
      <c r="G20" s="62">
        <f>SHGs_19!E20</f>
        <v>2389</v>
      </c>
      <c r="H20" s="62">
        <f>SHGs_19!F20</f>
        <v>4417.88</v>
      </c>
      <c r="I20" s="62">
        <f>Minority_OS_20!O20</f>
        <v>9992</v>
      </c>
      <c r="J20" s="62">
        <f>Minority_OS_20!P20</f>
        <v>38632.04</v>
      </c>
      <c r="K20" s="62">
        <v>1699</v>
      </c>
      <c r="L20" s="62">
        <v>19.68</v>
      </c>
      <c r="M20" s="62">
        <v>361</v>
      </c>
      <c r="N20" s="62">
        <v>31.17</v>
      </c>
      <c r="O20" s="62">
        <v>13510</v>
      </c>
      <c r="P20" s="62">
        <v>197433.16</v>
      </c>
      <c r="Q20" s="62">
        <f t="shared" si="0"/>
        <v>176524</v>
      </c>
      <c r="R20" s="62">
        <f t="shared" si="1"/>
        <v>429536.78</v>
      </c>
      <c r="S20" s="71">
        <f>R20*100/'CD Ratio_3'!F20</f>
        <v>24.570802708240556</v>
      </c>
    </row>
    <row r="21" spans="1:19">
      <c r="A21" s="48">
        <v>16</v>
      </c>
      <c r="B21" s="49" t="s">
        <v>67</v>
      </c>
      <c r="C21" s="62">
        <v>385615</v>
      </c>
      <c r="D21" s="62">
        <v>418325</v>
      </c>
      <c r="E21" s="62">
        <f>SCST_OS_22!C21+SCST_OS_22!E21</f>
        <v>108217</v>
      </c>
      <c r="F21" s="62">
        <f>SCST_OS_22!D21+SCST_OS_22!F21</f>
        <v>251477</v>
      </c>
      <c r="G21" s="62">
        <f>SHGs_19!E21</f>
        <v>12548</v>
      </c>
      <c r="H21" s="62">
        <f>SHGs_19!F21</f>
        <v>5349</v>
      </c>
      <c r="I21" s="62">
        <f>Minority_OS_20!O21</f>
        <v>130270</v>
      </c>
      <c r="J21" s="62">
        <f>Minority_OS_20!P21</f>
        <v>215195</v>
      </c>
      <c r="K21" s="62">
        <v>132944</v>
      </c>
      <c r="L21" s="62">
        <v>103</v>
      </c>
      <c r="M21" s="62">
        <v>215</v>
      </c>
      <c r="N21" s="62">
        <v>23</v>
      </c>
      <c r="O21" s="62">
        <v>0</v>
      </c>
      <c r="P21" s="62">
        <v>0</v>
      </c>
      <c r="Q21" s="62">
        <f t="shared" si="0"/>
        <v>769809</v>
      </c>
      <c r="R21" s="62">
        <f t="shared" si="1"/>
        <v>890472</v>
      </c>
      <c r="S21" s="71">
        <f>R21*100/'CD Ratio_3'!F21</f>
        <v>13.285156157337598</v>
      </c>
    </row>
    <row r="22" spans="1:19">
      <c r="A22" s="48">
        <v>17</v>
      </c>
      <c r="B22" s="49" t="s">
        <v>62</v>
      </c>
      <c r="C22" s="62">
        <v>7704</v>
      </c>
      <c r="D22" s="62">
        <v>10920</v>
      </c>
      <c r="E22" s="62">
        <f>SCST_OS_22!C22+SCST_OS_22!E22</f>
        <v>5427</v>
      </c>
      <c r="F22" s="62">
        <f>SCST_OS_22!D22+SCST_OS_22!F22</f>
        <v>7109</v>
      </c>
      <c r="G22" s="62">
        <f>SHGs_19!E22</f>
        <v>312</v>
      </c>
      <c r="H22" s="62">
        <f>SHGs_19!F22</f>
        <v>723</v>
      </c>
      <c r="I22" s="62">
        <f>Minority_OS_20!O22</f>
        <v>3649</v>
      </c>
      <c r="J22" s="62">
        <f>Minority_OS_20!P22</f>
        <v>11346</v>
      </c>
      <c r="K22" s="62">
        <v>319</v>
      </c>
      <c r="L22" s="62">
        <v>5</v>
      </c>
      <c r="M22" s="62">
        <v>3</v>
      </c>
      <c r="N22" s="62">
        <v>2</v>
      </c>
      <c r="O22" s="62">
        <v>4195</v>
      </c>
      <c r="P22" s="62">
        <v>1464</v>
      </c>
      <c r="Q22" s="62">
        <f t="shared" si="0"/>
        <v>21609</v>
      </c>
      <c r="R22" s="62">
        <f t="shared" si="1"/>
        <v>31569</v>
      </c>
      <c r="S22" s="71">
        <f>R22*100/'CD Ratio_3'!F22</f>
        <v>19.19286491613115</v>
      </c>
    </row>
    <row r="23" spans="1:19">
      <c r="A23" s="48">
        <v>18</v>
      </c>
      <c r="B23" s="49" t="s">
        <v>191</v>
      </c>
      <c r="C23" s="62">
        <v>37968</v>
      </c>
      <c r="D23" s="62">
        <v>18259</v>
      </c>
      <c r="E23" s="62">
        <f>SCST_OS_22!C23+SCST_OS_22!E23</f>
        <v>27672</v>
      </c>
      <c r="F23" s="62">
        <f>SCST_OS_22!D23+SCST_OS_22!F23</f>
        <v>21413</v>
      </c>
      <c r="G23" s="62">
        <f>SHGs_19!E23</f>
        <v>1955</v>
      </c>
      <c r="H23" s="62">
        <f>SHGs_19!F23</f>
        <v>1431</v>
      </c>
      <c r="I23" s="62">
        <f>Minority_OS_20!O23</f>
        <v>30951</v>
      </c>
      <c r="J23" s="62">
        <f>Minority_OS_20!P23</f>
        <v>23830</v>
      </c>
      <c r="K23" s="62">
        <v>380</v>
      </c>
      <c r="L23" s="62">
        <v>13</v>
      </c>
      <c r="M23" s="62">
        <v>861</v>
      </c>
      <c r="N23" s="62">
        <v>90</v>
      </c>
      <c r="O23" s="62">
        <v>6885</v>
      </c>
      <c r="P23" s="62">
        <v>626</v>
      </c>
      <c r="Q23" s="62">
        <f t="shared" si="0"/>
        <v>106672</v>
      </c>
      <c r="R23" s="62">
        <f t="shared" si="1"/>
        <v>65662</v>
      </c>
      <c r="S23" s="71">
        <f>R23*100/'CD Ratio_3'!F23</f>
        <v>13.305975923685439</v>
      </c>
    </row>
    <row r="24" spans="1:19">
      <c r="A24" s="48">
        <v>19</v>
      </c>
      <c r="B24" s="49" t="s">
        <v>63</v>
      </c>
      <c r="C24" s="62">
        <v>95376</v>
      </c>
      <c r="D24" s="62">
        <v>169868</v>
      </c>
      <c r="E24" s="62">
        <f>SCST_OS_22!C24+SCST_OS_22!E24</f>
        <v>36551</v>
      </c>
      <c r="F24" s="62">
        <f>SCST_OS_22!D24+SCST_OS_22!F24</f>
        <v>48571</v>
      </c>
      <c r="G24" s="62">
        <f>SHGs_19!E24</f>
        <v>8086</v>
      </c>
      <c r="H24" s="62">
        <f>SHGs_19!F24</f>
        <v>4876</v>
      </c>
      <c r="I24" s="62">
        <f>Minority_OS_20!O24</f>
        <v>10821</v>
      </c>
      <c r="J24" s="62">
        <f>Minority_OS_20!P24</f>
        <v>45278</v>
      </c>
      <c r="K24" s="62">
        <v>2802</v>
      </c>
      <c r="L24" s="62">
        <v>68</v>
      </c>
      <c r="M24" s="62">
        <v>227</v>
      </c>
      <c r="N24" s="62">
        <v>48</v>
      </c>
      <c r="O24" s="62">
        <v>0</v>
      </c>
      <c r="P24" s="62">
        <v>0</v>
      </c>
      <c r="Q24" s="62">
        <f t="shared" si="0"/>
        <v>153863</v>
      </c>
      <c r="R24" s="62">
        <f t="shared" si="1"/>
        <v>268709</v>
      </c>
      <c r="S24" s="71">
        <f>R24*100/'CD Ratio_3'!F24</f>
        <v>20.365829904404315</v>
      </c>
    </row>
    <row r="25" spans="1:19">
      <c r="A25" s="48">
        <v>20</v>
      </c>
      <c r="B25" s="49" t="s">
        <v>64</v>
      </c>
      <c r="C25" s="62">
        <v>22</v>
      </c>
      <c r="D25" s="62">
        <v>78.17</v>
      </c>
      <c r="E25" s="62">
        <f>SCST_OS_22!C25+SCST_OS_22!E25</f>
        <v>249</v>
      </c>
      <c r="F25" s="62">
        <f>SCST_OS_22!D25+SCST_OS_22!F25</f>
        <v>2576</v>
      </c>
      <c r="G25" s="62">
        <f>SHGs_19!E25</f>
        <v>0</v>
      </c>
      <c r="H25" s="62">
        <f>SHGs_19!F25</f>
        <v>0</v>
      </c>
      <c r="I25" s="62">
        <f>Minority_OS_20!O25</f>
        <v>204</v>
      </c>
      <c r="J25" s="62">
        <f>Minority_OS_20!P25</f>
        <v>225.63</v>
      </c>
      <c r="K25" s="62">
        <v>0</v>
      </c>
      <c r="L25" s="62">
        <v>0</v>
      </c>
      <c r="M25" s="62">
        <v>0</v>
      </c>
      <c r="N25" s="62">
        <v>0</v>
      </c>
      <c r="O25" s="62">
        <v>0</v>
      </c>
      <c r="P25" s="62">
        <v>0</v>
      </c>
      <c r="Q25" s="62">
        <f t="shared" si="0"/>
        <v>475</v>
      </c>
      <c r="R25" s="62">
        <f t="shared" si="1"/>
        <v>2879.8</v>
      </c>
      <c r="S25" s="71">
        <f>R25*100/'CD Ratio_3'!F25</f>
        <v>7.7022653721682852</v>
      </c>
    </row>
    <row r="26" spans="1:19">
      <c r="A26" s="48">
        <v>21</v>
      </c>
      <c r="B26" s="49" t="s">
        <v>47</v>
      </c>
      <c r="C26" s="62">
        <v>7296</v>
      </c>
      <c r="D26" s="62">
        <v>16098.63</v>
      </c>
      <c r="E26" s="62">
        <f>SCST_OS_22!C26+SCST_OS_22!E26</f>
        <v>1150</v>
      </c>
      <c r="F26" s="62">
        <f>SCST_OS_22!D26+SCST_OS_22!F26</f>
        <v>2188</v>
      </c>
      <c r="G26" s="62">
        <f>SHGs_19!E26</f>
        <v>117</v>
      </c>
      <c r="H26" s="62">
        <f>SHGs_19!F26</f>
        <v>122</v>
      </c>
      <c r="I26" s="62">
        <f>Minority_OS_20!O26</f>
        <v>2000</v>
      </c>
      <c r="J26" s="62">
        <f>Minority_OS_20!P26</f>
        <v>8693.99</v>
      </c>
      <c r="K26" s="62">
        <v>0</v>
      </c>
      <c r="L26" s="62">
        <v>0</v>
      </c>
      <c r="M26" s="62">
        <v>606</v>
      </c>
      <c r="N26" s="62">
        <v>32.6</v>
      </c>
      <c r="O26" s="62">
        <v>2836</v>
      </c>
      <c r="P26" s="62">
        <v>918.86</v>
      </c>
      <c r="Q26" s="62">
        <f t="shared" si="0"/>
        <v>14005</v>
      </c>
      <c r="R26" s="62">
        <f t="shared" si="1"/>
        <v>28054.080000000002</v>
      </c>
      <c r="S26" s="71">
        <f>R26*100/'CD Ratio_3'!F26</f>
        <v>24.524297815425768</v>
      </c>
    </row>
    <row r="27" spans="1:19">
      <c r="A27" s="206"/>
      <c r="B27" s="152" t="s">
        <v>306</v>
      </c>
      <c r="C27" s="65">
        <f>SUM(C6:C26)</f>
        <v>1420057.8656000001</v>
      </c>
      <c r="D27" s="65">
        <f>SUM(D6:D26)</f>
        <v>1809675.6243999999</v>
      </c>
      <c r="E27" s="65">
        <f>SUM(E6:E26)</f>
        <v>589256</v>
      </c>
      <c r="F27" s="65">
        <f t="shared" ref="F27:P27" si="2">SUM(F6:F26)</f>
        <v>866883.44000000006</v>
      </c>
      <c r="G27" s="65">
        <f t="shared" si="2"/>
        <v>45605</v>
      </c>
      <c r="H27" s="65">
        <f t="shared" si="2"/>
        <v>41253.320000000007</v>
      </c>
      <c r="I27" s="65">
        <f t="shared" si="2"/>
        <v>314542</v>
      </c>
      <c r="J27" s="65">
        <f t="shared" si="2"/>
        <v>777207.85</v>
      </c>
      <c r="K27" s="65">
        <f t="shared" si="2"/>
        <v>168508.2016</v>
      </c>
      <c r="L27" s="65">
        <f t="shared" si="2"/>
        <v>1047.2115999999999</v>
      </c>
      <c r="M27" s="65">
        <f t="shared" si="2"/>
        <v>6819.7103999999999</v>
      </c>
      <c r="N27" s="65">
        <f t="shared" si="2"/>
        <v>1164.6299999999997</v>
      </c>
      <c r="O27" s="65">
        <f t="shared" si="2"/>
        <v>33787</v>
      </c>
      <c r="P27" s="65">
        <f t="shared" si="2"/>
        <v>215005.02</v>
      </c>
      <c r="Q27" s="65">
        <f t="shared" ref="Q27:R27" si="3">SUM(Q6:Q26)</f>
        <v>2578575.7776000001</v>
      </c>
      <c r="R27" s="65">
        <f t="shared" si="3"/>
        <v>3712237.0959999999</v>
      </c>
      <c r="S27" s="179">
        <f>R27*100/'CD Ratio_3'!F27</f>
        <v>20.727402270135858</v>
      </c>
    </row>
    <row r="28" spans="1:19">
      <c r="A28" s="48">
        <v>22</v>
      </c>
      <c r="B28" s="49" t="s">
        <v>44</v>
      </c>
      <c r="C28" s="62">
        <v>18906</v>
      </c>
      <c r="D28" s="62">
        <v>39384.959999999999</v>
      </c>
      <c r="E28" s="62">
        <f>SCST_OS_22!C28+SCST_OS_22!E28</f>
        <v>36585</v>
      </c>
      <c r="F28" s="62">
        <f>SCST_OS_22!D28+SCST_OS_22!F28</f>
        <v>10907.16</v>
      </c>
      <c r="G28" s="62">
        <f>SHGs_19!E28</f>
        <v>49</v>
      </c>
      <c r="H28" s="62">
        <f>SHGs_19!F28</f>
        <v>383.78</v>
      </c>
      <c r="I28" s="62">
        <f>Minority_OS_20!O28</f>
        <v>6335</v>
      </c>
      <c r="J28" s="62">
        <f>Minority_OS_20!P28</f>
        <v>12706.990000000002</v>
      </c>
      <c r="K28" s="62">
        <v>0</v>
      </c>
      <c r="L28" s="62">
        <v>0</v>
      </c>
      <c r="M28" s="62">
        <v>0</v>
      </c>
      <c r="N28" s="62">
        <v>0</v>
      </c>
      <c r="O28" s="62">
        <v>9</v>
      </c>
      <c r="P28" s="62">
        <v>454.77</v>
      </c>
      <c r="Q28" s="62">
        <f t="shared" ref="Q28:Q48" si="4">O28+M28+K28+I28+G28+E28+C28</f>
        <v>61884</v>
      </c>
      <c r="R28" s="62">
        <f t="shared" ref="R28:R48" si="5">P28+N28+L28+J28+H28+F28+D28</f>
        <v>63837.66</v>
      </c>
      <c r="S28" s="71">
        <f>R28*100/'CD Ratio_3'!F28</f>
        <v>8.2139240534668865</v>
      </c>
    </row>
    <row r="29" spans="1:19">
      <c r="A29" s="48">
        <v>23</v>
      </c>
      <c r="B29" s="49" t="s">
        <v>192</v>
      </c>
      <c r="C29" s="62">
        <v>0</v>
      </c>
      <c r="D29" s="62">
        <v>0</v>
      </c>
      <c r="E29" s="62">
        <f>SCST_OS_22!C29+SCST_OS_22!E29</f>
        <v>54693</v>
      </c>
      <c r="F29" s="62">
        <f>SCST_OS_22!D29+SCST_OS_22!F29</f>
        <v>17496.82</v>
      </c>
      <c r="G29" s="62">
        <f>SHGs_19!E29</f>
        <v>0</v>
      </c>
      <c r="H29" s="62">
        <f>SHGs_19!F29</f>
        <v>0</v>
      </c>
      <c r="I29" s="62">
        <f>Minority_OS_20!O29</f>
        <v>61606</v>
      </c>
      <c r="J29" s="62">
        <f>Minority_OS_20!P29</f>
        <v>22549.48</v>
      </c>
      <c r="K29" s="62">
        <v>0</v>
      </c>
      <c r="L29" s="62">
        <v>0</v>
      </c>
      <c r="M29" s="62">
        <v>0</v>
      </c>
      <c r="N29" s="62">
        <v>0</v>
      </c>
      <c r="O29" s="62">
        <v>0</v>
      </c>
      <c r="P29" s="62">
        <v>0</v>
      </c>
      <c r="Q29" s="62">
        <f t="shared" si="4"/>
        <v>116299</v>
      </c>
      <c r="R29" s="62">
        <f t="shared" si="5"/>
        <v>40046.300000000003</v>
      </c>
      <c r="S29" s="71">
        <f>R29*100/'CD Ratio_3'!F29</f>
        <v>38.44733677909624</v>
      </c>
    </row>
    <row r="30" spans="1:19">
      <c r="A30" s="48">
        <v>24</v>
      </c>
      <c r="B30" s="49" t="s">
        <v>193</v>
      </c>
      <c r="C30" s="62">
        <v>0</v>
      </c>
      <c r="D30" s="62">
        <v>0</v>
      </c>
      <c r="E30" s="62">
        <f>SCST_OS_22!C30+SCST_OS_22!E30</f>
        <v>0</v>
      </c>
      <c r="F30" s="62">
        <f>SCST_OS_22!D30+SCST_OS_22!F30</f>
        <v>0</v>
      </c>
      <c r="G30" s="62">
        <f>SHGs_19!E30</f>
        <v>0</v>
      </c>
      <c r="H30" s="62">
        <f>SHGs_19!F30</f>
        <v>0</v>
      </c>
      <c r="I30" s="62">
        <f>Minority_OS_20!O30</f>
        <v>46</v>
      </c>
      <c r="J30" s="62">
        <f>Minority_OS_20!P30</f>
        <v>364.75</v>
      </c>
      <c r="K30" s="62">
        <v>0</v>
      </c>
      <c r="L30" s="62">
        <v>0</v>
      </c>
      <c r="M30" s="62">
        <v>0</v>
      </c>
      <c r="N30" s="62">
        <v>0</v>
      </c>
      <c r="O30" s="62">
        <v>0</v>
      </c>
      <c r="P30" s="62">
        <v>0</v>
      </c>
      <c r="Q30" s="62">
        <f t="shared" si="4"/>
        <v>46</v>
      </c>
      <c r="R30" s="62">
        <f t="shared" si="5"/>
        <v>364.75</v>
      </c>
      <c r="S30" s="71">
        <f>R30*100/'CD Ratio_3'!F30</f>
        <v>37.641898864809079</v>
      </c>
    </row>
    <row r="31" spans="1:19">
      <c r="A31" s="48">
        <v>25</v>
      </c>
      <c r="B31" s="49" t="s">
        <v>48</v>
      </c>
      <c r="C31" s="62">
        <v>0</v>
      </c>
      <c r="D31" s="62">
        <v>0</v>
      </c>
      <c r="E31" s="62">
        <f>SCST_OS_22!C31+SCST_OS_22!E31</f>
        <v>0</v>
      </c>
      <c r="F31" s="62">
        <f>SCST_OS_22!D31+SCST_OS_22!F31</f>
        <v>0</v>
      </c>
      <c r="G31" s="62">
        <f>SHGs_19!E31</f>
        <v>0</v>
      </c>
      <c r="H31" s="62">
        <f>SHGs_19!F31</f>
        <v>0</v>
      </c>
      <c r="I31" s="62">
        <f>Minority_OS_20!O31</f>
        <v>8</v>
      </c>
      <c r="J31" s="62">
        <f>Minority_OS_20!P31</f>
        <v>39.379999999999995</v>
      </c>
      <c r="K31" s="62">
        <v>0</v>
      </c>
      <c r="L31" s="62">
        <v>0</v>
      </c>
      <c r="M31" s="62">
        <v>0</v>
      </c>
      <c r="N31" s="62">
        <v>0</v>
      </c>
      <c r="O31" s="62">
        <v>0</v>
      </c>
      <c r="P31" s="62">
        <v>0</v>
      </c>
      <c r="Q31" s="62">
        <f t="shared" si="4"/>
        <v>8</v>
      </c>
      <c r="R31" s="62">
        <f t="shared" si="5"/>
        <v>39.379999999999995</v>
      </c>
      <c r="S31" s="71">
        <f>R31*100/'CD Ratio_3'!F31</f>
        <v>0.38491726429193496</v>
      </c>
    </row>
    <row r="32" spans="1:19">
      <c r="A32" s="48">
        <v>26</v>
      </c>
      <c r="B32" s="49" t="s">
        <v>194</v>
      </c>
      <c r="C32" s="62">
        <v>42189</v>
      </c>
      <c r="D32" s="62">
        <v>15250</v>
      </c>
      <c r="E32" s="62">
        <f>SCST_OS_22!C32+SCST_OS_22!E32</f>
        <v>23</v>
      </c>
      <c r="F32" s="62">
        <f>SCST_OS_22!D32+SCST_OS_22!F32</f>
        <v>26</v>
      </c>
      <c r="G32" s="62">
        <f>SHGs_19!E32</f>
        <v>0</v>
      </c>
      <c r="H32" s="62">
        <f>SHGs_19!F32</f>
        <v>0</v>
      </c>
      <c r="I32" s="62">
        <f>Minority_OS_20!O32</f>
        <v>1747</v>
      </c>
      <c r="J32" s="62">
        <f>Minority_OS_20!P32</f>
        <v>3085</v>
      </c>
      <c r="K32" s="62">
        <v>0</v>
      </c>
      <c r="L32" s="62">
        <v>0</v>
      </c>
      <c r="M32" s="62">
        <v>0</v>
      </c>
      <c r="N32" s="62">
        <v>0</v>
      </c>
      <c r="O32" s="62">
        <v>3060</v>
      </c>
      <c r="P32" s="62">
        <v>479</v>
      </c>
      <c r="Q32" s="62">
        <f t="shared" si="4"/>
        <v>47019</v>
      </c>
      <c r="R32" s="62">
        <f t="shared" si="5"/>
        <v>18840</v>
      </c>
      <c r="S32" s="71">
        <f>R32*100/'CD Ratio_3'!F32</f>
        <v>22.652943439784533</v>
      </c>
    </row>
    <row r="33" spans="1:19">
      <c r="A33" s="48">
        <v>27</v>
      </c>
      <c r="B33" s="49" t="s">
        <v>195</v>
      </c>
      <c r="C33" s="62">
        <v>0</v>
      </c>
      <c r="D33" s="62">
        <v>0</v>
      </c>
      <c r="E33" s="62">
        <f>SCST_OS_22!C33+SCST_OS_22!E33</f>
        <v>0</v>
      </c>
      <c r="F33" s="62">
        <f>SCST_OS_22!D33+SCST_OS_22!F33</f>
        <v>0</v>
      </c>
      <c r="G33" s="62">
        <f>SHGs_19!E33</f>
        <v>0</v>
      </c>
      <c r="H33" s="62">
        <f>SHGs_19!F33</f>
        <v>0</v>
      </c>
      <c r="I33" s="62">
        <f>Minority_OS_20!O33</f>
        <v>0</v>
      </c>
      <c r="J33" s="62">
        <f>Minority_OS_20!P33</f>
        <v>0</v>
      </c>
      <c r="K33" s="62">
        <v>0</v>
      </c>
      <c r="L33" s="62">
        <v>0</v>
      </c>
      <c r="M33" s="62">
        <v>0</v>
      </c>
      <c r="N33" s="62">
        <v>0</v>
      </c>
      <c r="O33" s="62">
        <v>0</v>
      </c>
      <c r="P33" s="62">
        <v>0</v>
      </c>
      <c r="Q33" s="62">
        <f t="shared" si="4"/>
        <v>0</v>
      </c>
      <c r="R33" s="62">
        <f t="shared" si="5"/>
        <v>0</v>
      </c>
      <c r="S33" s="71">
        <f>R33*100/'CD Ratio_3'!F33</f>
        <v>0</v>
      </c>
    </row>
    <row r="34" spans="1:19">
      <c r="A34" s="48">
        <v>28</v>
      </c>
      <c r="B34" s="49" t="s">
        <v>196</v>
      </c>
      <c r="C34" s="62">
        <v>2987</v>
      </c>
      <c r="D34" s="62">
        <v>3887</v>
      </c>
      <c r="E34" s="62">
        <f>SCST_OS_22!C34+SCST_OS_22!E34</f>
        <v>92</v>
      </c>
      <c r="F34" s="62">
        <f>SCST_OS_22!D34+SCST_OS_22!F34</f>
        <v>187</v>
      </c>
      <c r="G34" s="62">
        <f>SHGs_19!E34</f>
        <v>0</v>
      </c>
      <c r="H34" s="62">
        <f>SHGs_19!F34</f>
        <v>0</v>
      </c>
      <c r="I34" s="62">
        <f>Minority_OS_20!O34</f>
        <v>327</v>
      </c>
      <c r="J34" s="62">
        <f>Minority_OS_20!P34</f>
        <v>1753</v>
      </c>
      <c r="K34" s="62">
        <v>0</v>
      </c>
      <c r="L34" s="62">
        <v>0</v>
      </c>
      <c r="M34" s="62">
        <v>0</v>
      </c>
      <c r="N34" s="62">
        <v>0</v>
      </c>
      <c r="O34" s="62">
        <v>3156</v>
      </c>
      <c r="P34" s="62">
        <v>4699</v>
      </c>
      <c r="Q34" s="62">
        <f t="shared" si="4"/>
        <v>6562</v>
      </c>
      <c r="R34" s="62">
        <f t="shared" si="5"/>
        <v>10526</v>
      </c>
      <c r="S34" s="71">
        <f>R34*100/'CD Ratio_3'!F34</f>
        <v>40.397605158120967</v>
      </c>
    </row>
    <row r="35" spans="1:19">
      <c r="A35" s="48">
        <v>29</v>
      </c>
      <c r="B35" s="49" t="s">
        <v>68</v>
      </c>
      <c r="C35" s="62">
        <v>51756</v>
      </c>
      <c r="D35" s="62">
        <v>46276.59</v>
      </c>
      <c r="E35" s="62">
        <f>SCST_OS_22!C35+SCST_OS_22!E35</f>
        <v>4597</v>
      </c>
      <c r="F35" s="62">
        <f>SCST_OS_22!D35+SCST_OS_22!F35</f>
        <v>12445.63</v>
      </c>
      <c r="G35" s="62">
        <f>SHGs_19!E35</f>
        <v>1118</v>
      </c>
      <c r="H35" s="62">
        <f>SHGs_19!F35</f>
        <v>161.14314950000002</v>
      </c>
      <c r="I35" s="62">
        <f>Minority_OS_20!O35</f>
        <v>7639</v>
      </c>
      <c r="J35" s="62">
        <f>Minority_OS_20!P35</f>
        <v>18741.41</v>
      </c>
      <c r="K35" s="62">
        <v>0</v>
      </c>
      <c r="L35" s="62">
        <v>0</v>
      </c>
      <c r="M35" s="62">
        <v>0</v>
      </c>
      <c r="N35" s="62">
        <v>0</v>
      </c>
      <c r="O35" s="62">
        <v>113518</v>
      </c>
      <c r="P35" s="62">
        <v>17302.689999999999</v>
      </c>
      <c r="Q35" s="62">
        <f t="shared" si="4"/>
        <v>178628</v>
      </c>
      <c r="R35" s="62">
        <f t="shared" si="5"/>
        <v>94927.463149499992</v>
      </c>
      <c r="S35" s="71">
        <f>R35*100/'CD Ratio_3'!F35</f>
        <v>5.835259404558963</v>
      </c>
    </row>
    <row r="36" spans="1:19">
      <c r="A36" s="48">
        <v>30</v>
      </c>
      <c r="B36" s="49" t="s">
        <v>69</v>
      </c>
      <c r="C36" s="62">
        <v>33263</v>
      </c>
      <c r="D36" s="62">
        <v>56037</v>
      </c>
      <c r="E36" s="62">
        <f>SCST_OS_22!C36+SCST_OS_22!E36</f>
        <v>22958</v>
      </c>
      <c r="F36" s="62">
        <f>SCST_OS_22!D36+SCST_OS_22!F36</f>
        <v>35021</v>
      </c>
      <c r="G36" s="62">
        <f>SHGs_19!E36</f>
        <v>4023</v>
      </c>
      <c r="H36" s="62">
        <f>SHGs_19!F36</f>
        <v>3535</v>
      </c>
      <c r="I36" s="62">
        <f>Minority_OS_20!O36</f>
        <v>11951</v>
      </c>
      <c r="J36" s="62">
        <f>Minority_OS_20!P36</f>
        <v>47865</v>
      </c>
      <c r="K36" s="62">
        <v>36</v>
      </c>
      <c r="L36" s="62">
        <v>2</v>
      </c>
      <c r="M36" s="62">
        <v>0</v>
      </c>
      <c r="N36" s="62">
        <v>0</v>
      </c>
      <c r="O36" s="62">
        <v>28048</v>
      </c>
      <c r="P36" s="62">
        <v>22147</v>
      </c>
      <c r="Q36" s="62">
        <f t="shared" si="4"/>
        <v>100279</v>
      </c>
      <c r="R36" s="62">
        <f t="shared" si="5"/>
        <v>164607</v>
      </c>
      <c r="S36" s="71">
        <f>R36*100/'CD Ratio_3'!F36</f>
        <v>11.706443888621408</v>
      </c>
    </row>
    <row r="37" spans="1:19">
      <c r="A37" s="48">
        <v>31</v>
      </c>
      <c r="B37" s="49" t="s">
        <v>197</v>
      </c>
      <c r="C37" s="62">
        <v>0</v>
      </c>
      <c r="D37" s="62">
        <v>0</v>
      </c>
      <c r="E37" s="62">
        <f>SCST_OS_22!C37+SCST_OS_22!E37</f>
        <v>579</v>
      </c>
      <c r="F37" s="62">
        <f>SCST_OS_22!D37+SCST_OS_22!F37</f>
        <v>411.21</v>
      </c>
      <c r="G37" s="62">
        <f>SHGs_19!E37</f>
        <v>0</v>
      </c>
      <c r="H37" s="62">
        <f>SHGs_19!F37</f>
        <v>0</v>
      </c>
      <c r="I37" s="62">
        <f>Minority_OS_20!O37</f>
        <v>1083</v>
      </c>
      <c r="J37" s="62">
        <f>Minority_OS_20!P37</f>
        <v>1101.56</v>
      </c>
      <c r="K37" s="62">
        <v>0</v>
      </c>
      <c r="L37" s="62">
        <v>0</v>
      </c>
      <c r="M37" s="62">
        <v>0</v>
      </c>
      <c r="N37" s="62">
        <v>0</v>
      </c>
      <c r="O37" s="62">
        <v>124619</v>
      </c>
      <c r="P37" s="62">
        <v>22331.11</v>
      </c>
      <c r="Q37" s="62">
        <f t="shared" si="4"/>
        <v>126281</v>
      </c>
      <c r="R37" s="62">
        <f t="shared" si="5"/>
        <v>23843.88</v>
      </c>
      <c r="S37" s="71">
        <f>R37*100/'CD Ratio_3'!F37</f>
        <v>49.95899587025346</v>
      </c>
    </row>
    <row r="38" spans="1:19">
      <c r="A38" s="48">
        <v>32</v>
      </c>
      <c r="B38" s="49" t="s">
        <v>198</v>
      </c>
      <c r="C38" s="62">
        <v>17503</v>
      </c>
      <c r="D38" s="62">
        <v>35542.14</v>
      </c>
      <c r="E38" s="62">
        <f>SCST_OS_22!C38+SCST_OS_22!E38</f>
        <v>9332</v>
      </c>
      <c r="F38" s="62">
        <f>SCST_OS_22!D38+SCST_OS_22!F38</f>
        <v>7767.13</v>
      </c>
      <c r="G38" s="62">
        <f>SHGs_19!E38</f>
        <v>0</v>
      </c>
      <c r="H38" s="62">
        <f>SHGs_19!F38</f>
        <v>0</v>
      </c>
      <c r="I38" s="62">
        <f>Minority_OS_20!O38</f>
        <v>5689</v>
      </c>
      <c r="J38" s="62">
        <f>Minority_OS_20!P38</f>
        <v>13442.199999999999</v>
      </c>
      <c r="K38" s="62">
        <v>0</v>
      </c>
      <c r="L38" s="62">
        <v>0</v>
      </c>
      <c r="M38" s="62">
        <v>0</v>
      </c>
      <c r="N38" s="62">
        <v>0</v>
      </c>
      <c r="O38" s="62">
        <v>31915</v>
      </c>
      <c r="P38" s="62">
        <v>38694.6</v>
      </c>
      <c r="Q38" s="62">
        <f t="shared" si="4"/>
        <v>64439</v>
      </c>
      <c r="R38" s="62">
        <f t="shared" si="5"/>
        <v>95446.069999999992</v>
      </c>
      <c r="S38" s="71">
        <f>R38*100/'CD Ratio_3'!F38</f>
        <v>26.480432249472866</v>
      </c>
    </row>
    <row r="39" spans="1:19">
      <c r="A39" s="48">
        <v>33</v>
      </c>
      <c r="B39" s="49" t="s">
        <v>199</v>
      </c>
      <c r="C39" s="62">
        <v>0</v>
      </c>
      <c r="D39" s="62">
        <v>0</v>
      </c>
      <c r="E39" s="62">
        <f>SCST_OS_22!C39+SCST_OS_22!E39</f>
        <v>14</v>
      </c>
      <c r="F39" s="62">
        <f>SCST_OS_22!D39+SCST_OS_22!F39</f>
        <v>13</v>
      </c>
      <c r="G39" s="62">
        <f>SHGs_19!E39</f>
        <v>0</v>
      </c>
      <c r="H39" s="62">
        <f>SHGs_19!F39</f>
        <v>0</v>
      </c>
      <c r="I39" s="62">
        <f>Minority_OS_20!O39</f>
        <v>134</v>
      </c>
      <c r="J39" s="62">
        <f>Minority_OS_20!P39</f>
        <v>754</v>
      </c>
      <c r="K39" s="62">
        <v>0</v>
      </c>
      <c r="L39" s="62">
        <v>0</v>
      </c>
      <c r="M39" s="62">
        <v>49</v>
      </c>
      <c r="N39" s="62">
        <v>7</v>
      </c>
      <c r="O39" s="62">
        <v>0</v>
      </c>
      <c r="P39" s="62">
        <v>0</v>
      </c>
      <c r="Q39" s="62">
        <f t="shared" si="4"/>
        <v>197</v>
      </c>
      <c r="R39" s="62">
        <f t="shared" si="5"/>
        <v>774</v>
      </c>
      <c r="S39" s="71">
        <f>R39*100/'CD Ratio_3'!F39</f>
        <v>26.086956521739129</v>
      </c>
    </row>
    <row r="40" spans="1:19">
      <c r="A40" s="48">
        <v>34</v>
      </c>
      <c r="B40" s="49" t="s">
        <v>200</v>
      </c>
      <c r="C40" s="62">
        <v>286</v>
      </c>
      <c r="D40" s="62">
        <v>1025.3800000000001</v>
      </c>
      <c r="E40" s="62">
        <f>SCST_OS_22!C40+SCST_OS_22!E40</f>
        <v>4</v>
      </c>
      <c r="F40" s="62">
        <f>SCST_OS_22!D40+SCST_OS_22!F40</f>
        <v>24.4</v>
      </c>
      <c r="G40" s="62">
        <f>SHGs_19!E40</f>
        <v>1</v>
      </c>
      <c r="H40" s="62">
        <f>SHGs_19!F40</f>
        <v>3.02</v>
      </c>
      <c r="I40" s="62">
        <f>Minority_OS_20!O40</f>
        <v>65</v>
      </c>
      <c r="J40" s="62">
        <f>Minority_OS_20!P40</f>
        <v>786.44</v>
      </c>
      <c r="K40" s="62">
        <v>0</v>
      </c>
      <c r="L40" s="62">
        <v>0</v>
      </c>
      <c r="M40" s="62">
        <v>0</v>
      </c>
      <c r="N40" s="62">
        <v>0</v>
      </c>
      <c r="O40" s="62">
        <v>474</v>
      </c>
      <c r="P40" s="62">
        <v>2997.04</v>
      </c>
      <c r="Q40" s="62">
        <f t="shared" si="4"/>
        <v>830</v>
      </c>
      <c r="R40" s="62">
        <f t="shared" si="5"/>
        <v>4836.2800000000007</v>
      </c>
      <c r="S40" s="71">
        <f>R40*100/'CD Ratio_3'!F40</f>
        <v>12.535068166502516</v>
      </c>
    </row>
    <row r="41" spans="1:19">
      <c r="A41" s="48">
        <v>35</v>
      </c>
      <c r="B41" s="49" t="s">
        <v>201</v>
      </c>
      <c r="C41" s="62">
        <v>0</v>
      </c>
      <c r="D41" s="62">
        <v>0</v>
      </c>
      <c r="E41" s="62">
        <f>SCST_OS_22!C41+SCST_OS_22!E41</f>
        <v>0</v>
      </c>
      <c r="F41" s="62">
        <f>SCST_OS_22!D41+SCST_OS_22!F41</f>
        <v>0</v>
      </c>
      <c r="G41" s="62">
        <f>SHGs_19!E41</f>
        <v>0</v>
      </c>
      <c r="H41" s="62">
        <f>SHGs_19!F41</f>
        <v>0</v>
      </c>
      <c r="I41" s="62">
        <f>Minority_OS_20!O41</f>
        <v>0</v>
      </c>
      <c r="J41" s="62">
        <f>Minority_OS_20!P41</f>
        <v>0</v>
      </c>
      <c r="K41" s="62">
        <v>0</v>
      </c>
      <c r="L41" s="62">
        <v>0</v>
      </c>
      <c r="M41" s="62">
        <v>0</v>
      </c>
      <c r="N41" s="62">
        <v>0</v>
      </c>
      <c r="O41" s="62">
        <v>0</v>
      </c>
      <c r="P41" s="62">
        <v>0</v>
      </c>
      <c r="Q41" s="62">
        <f t="shared" si="4"/>
        <v>0</v>
      </c>
      <c r="R41" s="62">
        <f t="shared" si="5"/>
        <v>0</v>
      </c>
      <c r="S41" s="71">
        <f>R41*100/'CD Ratio_3'!F41</f>
        <v>0</v>
      </c>
    </row>
    <row r="42" spans="1:19">
      <c r="A42" s="48">
        <v>36</v>
      </c>
      <c r="B42" s="49" t="s">
        <v>70</v>
      </c>
      <c r="C42" s="62">
        <v>33409</v>
      </c>
      <c r="D42" s="62">
        <v>74820.28</v>
      </c>
      <c r="E42" s="62">
        <f>SCST_OS_22!C42+SCST_OS_22!E42</f>
        <v>5792</v>
      </c>
      <c r="F42" s="62">
        <f>SCST_OS_22!D42+SCST_OS_22!F42</f>
        <v>12353.21</v>
      </c>
      <c r="G42" s="62">
        <f>SHGs_19!E42</f>
        <v>0</v>
      </c>
      <c r="H42" s="62">
        <f>SHGs_19!F42</f>
        <v>0</v>
      </c>
      <c r="I42" s="62">
        <f>Minority_OS_20!O42</f>
        <v>2456</v>
      </c>
      <c r="J42" s="62">
        <f>Minority_OS_20!P42</f>
        <v>12121.25</v>
      </c>
      <c r="K42" s="62">
        <v>0</v>
      </c>
      <c r="L42" s="62">
        <v>0</v>
      </c>
      <c r="M42" s="62">
        <v>0</v>
      </c>
      <c r="N42" s="62">
        <v>0</v>
      </c>
      <c r="O42" s="62">
        <v>0</v>
      </c>
      <c r="P42" s="62">
        <v>0</v>
      </c>
      <c r="Q42" s="62">
        <f t="shared" si="4"/>
        <v>41657</v>
      </c>
      <c r="R42" s="62">
        <f t="shared" si="5"/>
        <v>99294.739999999991</v>
      </c>
      <c r="S42" s="71">
        <f>R42*100/'CD Ratio_3'!F42</f>
        <v>29.500007798753536</v>
      </c>
    </row>
    <row r="43" spans="1:19">
      <c r="A43" s="48">
        <v>37</v>
      </c>
      <c r="B43" s="49" t="s">
        <v>202</v>
      </c>
      <c r="C43" s="62">
        <v>0</v>
      </c>
      <c r="D43" s="62">
        <v>0</v>
      </c>
      <c r="E43" s="62">
        <f>SCST_OS_22!C43+SCST_OS_22!E43</f>
        <v>1</v>
      </c>
      <c r="F43" s="62">
        <f>SCST_OS_22!D43+SCST_OS_22!F43</f>
        <v>1</v>
      </c>
      <c r="G43" s="62">
        <f>SHGs_19!E43</f>
        <v>0</v>
      </c>
      <c r="H43" s="62">
        <f>SHGs_19!F43</f>
        <v>0</v>
      </c>
      <c r="I43" s="62">
        <f>Minority_OS_20!O43</f>
        <v>8</v>
      </c>
      <c r="J43" s="62">
        <f>Minority_OS_20!P43</f>
        <v>64.3</v>
      </c>
      <c r="K43" s="62">
        <v>0</v>
      </c>
      <c r="L43" s="62">
        <v>0</v>
      </c>
      <c r="M43" s="62">
        <v>0</v>
      </c>
      <c r="N43" s="62">
        <v>0</v>
      </c>
      <c r="O43" s="62">
        <v>0</v>
      </c>
      <c r="P43" s="62">
        <v>0</v>
      </c>
      <c r="Q43" s="62">
        <f t="shared" si="4"/>
        <v>9</v>
      </c>
      <c r="R43" s="62">
        <f t="shared" si="5"/>
        <v>65.3</v>
      </c>
      <c r="S43" s="71">
        <f>R43*100/'CD Ratio_3'!F43</f>
        <v>1.0268910206007233</v>
      </c>
    </row>
    <row r="44" spans="1:19">
      <c r="A44" s="48">
        <v>38</v>
      </c>
      <c r="B44" s="49" t="s">
        <v>203</v>
      </c>
      <c r="C44" s="62">
        <v>46664</v>
      </c>
      <c r="D44" s="62">
        <v>10535</v>
      </c>
      <c r="E44" s="62">
        <f>SCST_OS_22!C44+SCST_OS_22!E44</f>
        <v>6262</v>
      </c>
      <c r="F44" s="62">
        <f>SCST_OS_22!D44+SCST_OS_22!F44</f>
        <v>997</v>
      </c>
      <c r="G44" s="62">
        <f>SHGs_19!E44</f>
        <v>0</v>
      </c>
      <c r="H44" s="62">
        <f>SHGs_19!F44</f>
        <v>0</v>
      </c>
      <c r="I44" s="62">
        <f>Minority_OS_20!O44</f>
        <v>5153</v>
      </c>
      <c r="J44" s="62">
        <f>Minority_OS_20!P44</f>
        <v>980</v>
      </c>
      <c r="K44" s="62">
        <v>0</v>
      </c>
      <c r="L44" s="62">
        <v>0</v>
      </c>
      <c r="M44" s="62">
        <v>0</v>
      </c>
      <c r="N44" s="62">
        <v>0</v>
      </c>
      <c r="O44" s="62">
        <v>107483</v>
      </c>
      <c r="P44" s="62">
        <v>17821</v>
      </c>
      <c r="Q44" s="62">
        <f t="shared" si="4"/>
        <v>165562</v>
      </c>
      <c r="R44" s="62">
        <f t="shared" si="5"/>
        <v>30333</v>
      </c>
      <c r="S44" s="71">
        <f>R44*100/'CD Ratio_3'!F44</f>
        <v>38.888960114873271</v>
      </c>
    </row>
    <row r="45" spans="1:19">
      <c r="A45" s="48">
        <v>39</v>
      </c>
      <c r="B45" s="49" t="s">
        <v>204</v>
      </c>
      <c r="C45" s="62">
        <v>5</v>
      </c>
      <c r="D45" s="62">
        <v>15</v>
      </c>
      <c r="E45" s="62">
        <f>SCST_OS_22!C45+SCST_OS_22!E45</f>
        <v>7</v>
      </c>
      <c r="F45" s="62">
        <f>SCST_OS_22!D45+SCST_OS_22!F45</f>
        <v>18</v>
      </c>
      <c r="G45" s="62">
        <f>SHGs_19!E45</f>
        <v>0</v>
      </c>
      <c r="H45" s="62">
        <f>SHGs_19!F45</f>
        <v>0</v>
      </c>
      <c r="I45" s="62">
        <f>Minority_OS_20!O45</f>
        <v>13</v>
      </c>
      <c r="J45" s="62">
        <f>Minority_OS_20!P45</f>
        <v>90</v>
      </c>
      <c r="K45" s="62">
        <v>0</v>
      </c>
      <c r="L45" s="62">
        <v>0</v>
      </c>
      <c r="M45" s="62">
        <v>0</v>
      </c>
      <c r="N45" s="62">
        <v>0</v>
      </c>
      <c r="O45" s="62">
        <v>0</v>
      </c>
      <c r="P45" s="62">
        <v>0</v>
      </c>
      <c r="Q45" s="62">
        <f t="shared" si="4"/>
        <v>25</v>
      </c>
      <c r="R45" s="62">
        <f t="shared" si="5"/>
        <v>123</v>
      </c>
      <c r="S45" s="71">
        <f>R45*100/'CD Ratio_3'!F45</f>
        <v>1.843801529006146</v>
      </c>
    </row>
    <row r="46" spans="1:19">
      <c r="A46" s="48">
        <v>40</v>
      </c>
      <c r="B46" s="49" t="s">
        <v>74</v>
      </c>
      <c r="C46" s="62">
        <v>0</v>
      </c>
      <c r="D46" s="62">
        <v>0</v>
      </c>
      <c r="E46" s="62">
        <f>SCST_OS_22!C46+SCST_OS_22!E46</f>
        <v>0</v>
      </c>
      <c r="F46" s="62">
        <f>SCST_OS_22!D46+SCST_OS_22!F46</f>
        <v>0</v>
      </c>
      <c r="G46" s="62">
        <f>SHGs_19!E46</f>
        <v>0</v>
      </c>
      <c r="H46" s="62">
        <f>SHGs_19!F46</f>
        <v>0</v>
      </c>
      <c r="I46" s="62">
        <f>Minority_OS_20!O46</f>
        <v>0</v>
      </c>
      <c r="J46" s="62">
        <f>Minority_OS_20!P46</f>
        <v>0</v>
      </c>
      <c r="K46" s="62">
        <v>0</v>
      </c>
      <c r="L46" s="62">
        <v>0</v>
      </c>
      <c r="M46" s="62">
        <v>0</v>
      </c>
      <c r="N46" s="62">
        <v>0</v>
      </c>
      <c r="O46" s="62">
        <v>0</v>
      </c>
      <c r="P46" s="62">
        <v>0</v>
      </c>
      <c r="Q46" s="62">
        <f t="shared" si="4"/>
        <v>0</v>
      </c>
      <c r="R46" s="62">
        <f t="shared" si="5"/>
        <v>0</v>
      </c>
      <c r="S46" s="71">
        <f>R46*100/'CD Ratio_3'!F46</f>
        <v>0</v>
      </c>
    </row>
    <row r="47" spans="1:19">
      <c r="A47" s="48">
        <v>41</v>
      </c>
      <c r="B47" s="49" t="s">
        <v>205</v>
      </c>
      <c r="C47" s="62">
        <v>0</v>
      </c>
      <c r="D47" s="62">
        <v>0</v>
      </c>
      <c r="E47" s="62">
        <f>SCST_OS_22!C47+SCST_OS_22!E47</f>
        <v>0</v>
      </c>
      <c r="F47" s="62">
        <f>SCST_OS_22!D47+SCST_OS_22!F47</f>
        <v>0</v>
      </c>
      <c r="G47" s="62">
        <f>SHGs_19!E47</f>
        <v>0</v>
      </c>
      <c r="H47" s="62">
        <f>SHGs_19!F47</f>
        <v>0</v>
      </c>
      <c r="I47" s="62">
        <f>Minority_OS_20!O47</f>
        <v>0</v>
      </c>
      <c r="J47" s="62">
        <f>Minority_OS_20!P47</f>
        <v>0</v>
      </c>
      <c r="K47" s="62">
        <v>0</v>
      </c>
      <c r="L47" s="62">
        <v>0</v>
      </c>
      <c r="M47" s="62">
        <v>0</v>
      </c>
      <c r="N47" s="62">
        <v>0</v>
      </c>
      <c r="O47" s="62">
        <v>0</v>
      </c>
      <c r="P47" s="62">
        <v>0</v>
      </c>
      <c r="Q47" s="62">
        <f t="shared" si="4"/>
        <v>0</v>
      </c>
      <c r="R47" s="62">
        <f t="shared" si="5"/>
        <v>0</v>
      </c>
      <c r="S47" s="71">
        <f>R47*100/'CD Ratio_3'!F47</f>
        <v>0</v>
      </c>
    </row>
    <row r="48" spans="1:19">
      <c r="A48" s="48">
        <v>42</v>
      </c>
      <c r="B48" s="49" t="s">
        <v>73</v>
      </c>
      <c r="C48" s="62">
        <v>35518</v>
      </c>
      <c r="D48" s="62">
        <v>7318</v>
      </c>
      <c r="E48" s="62">
        <f>SCST_OS_22!C48+SCST_OS_22!E48</f>
        <v>69</v>
      </c>
      <c r="F48" s="62">
        <f>SCST_OS_22!D48+SCST_OS_22!F48</f>
        <v>349</v>
      </c>
      <c r="G48" s="62">
        <f>SHGs_19!E48</f>
        <v>0</v>
      </c>
      <c r="H48" s="62">
        <f>SHGs_19!F48</f>
        <v>0</v>
      </c>
      <c r="I48" s="62">
        <f>Minority_OS_20!O48</f>
        <v>224</v>
      </c>
      <c r="J48" s="62">
        <f>Minority_OS_20!P48</f>
        <v>7242</v>
      </c>
      <c r="K48" s="62">
        <v>0</v>
      </c>
      <c r="L48" s="62">
        <v>0</v>
      </c>
      <c r="M48" s="62">
        <v>0</v>
      </c>
      <c r="N48" s="62">
        <v>0</v>
      </c>
      <c r="O48" s="62">
        <v>45601</v>
      </c>
      <c r="P48" s="62">
        <v>16454</v>
      </c>
      <c r="Q48" s="62">
        <f t="shared" si="4"/>
        <v>81412</v>
      </c>
      <c r="R48" s="62">
        <f t="shared" si="5"/>
        <v>31363</v>
      </c>
      <c r="S48" s="71">
        <f>R48*100/'CD Ratio_3'!F48</f>
        <v>23.878153883635587</v>
      </c>
    </row>
    <row r="49" spans="1:21">
      <c r="A49" s="206"/>
      <c r="B49" s="152" t="s">
        <v>297</v>
      </c>
      <c r="C49" s="65">
        <f t="shared" ref="C49:R49" si="6">SUM(C28:C48)</f>
        <v>282486</v>
      </c>
      <c r="D49" s="65">
        <f t="shared" si="6"/>
        <v>290091.34999999998</v>
      </c>
      <c r="E49" s="65">
        <f>SUM(E28:E48)</f>
        <v>141008</v>
      </c>
      <c r="F49" s="65">
        <f t="shared" ref="F49:P49" si="7">SUM(F28:F48)</f>
        <v>98017.56</v>
      </c>
      <c r="G49" s="65">
        <f t="shared" si="7"/>
        <v>5191</v>
      </c>
      <c r="H49" s="65">
        <f t="shared" si="7"/>
        <v>4082.9431494999999</v>
      </c>
      <c r="I49" s="65">
        <f t="shared" si="7"/>
        <v>104484</v>
      </c>
      <c r="J49" s="65">
        <f t="shared" si="7"/>
        <v>143686.75999999998</v>
      </c>
      <c r="K49" s="65">
        <f t="shared" si="7"/>
        <v>36</v>
      </c>
      <c r="L49" s="65">
        <f t="shared" si="7"/>
        <v>2</v>
      </c>
      <c r="M49" s="65">
        <f t="shared" si="7"/>
        <v>49</v>
      </c>
      <c r="N49" s="65">
        <f t="shared" si="7"/>
        <v>7</v>
      </c>
      <c r="O49" s="65">
        <f t="shared" si="7"/>
        <v>457883</v>
      </c>
      <c r="P49" s="65">
        <f t="shared" si="7"/>
        <v>143380.21000000002</v>
      </c>
      <c r="Q49" s="65">
        <f t="shared" si="6"/>
        <v>991137</v>
      </c>
      <c r="R49" s="65">
        <f t="shared" si="6"/>
        <v>679267.82314950018</v>
      </c>
      <c r="S49" s="179">
        <f>R49*100/'CD Ratio_3'!F49</f>
        <v>13.366819605108253</v>
      </c>
    </row>
    <row r="50" spans="1:21">
      <c r="A50" s="48">
        <v>43</v>
      </c>
      <c r="B50" s="49" t="s">
        <v>43</v>
      </c>
      <c r="C50" s="62">
        <v>44104</v>
      </c>
      <c r="D50" s="62">
        <v>69831.14</v>
      </c>
      <c r="E50" s="62">
        <f>SCST_OS_22!C50+SCST_OS_22!E50</f>
        <v>58248</v>
      </c>
      <c r="F50" s="62">
        <f>SCST_OS_22!D50+SCST_OS_22!F50</f>
        <v>58898.240000000005</v>
      </c>
      <c r="G50" s="62">
        <f>SHGs_19!E50</f>
        <v>12686</v>
      </c>
      <c r="H50" s="62">
        <f>SHGs_19!F50</f>
        <v>9618</v>
      </c>
      <c r="I50" s="62">
        <f>Minority_OS_20!O50</f>
        <v>33512</v>
      </c>
      <c r="J50" s="62">
        <f>Minority_OS_20!P50</f>
        <v>26665.559999999998</v>
      </c>
      <c r="K50" s="62">
        <v>1850</v>
      </c>
      <c r="L50" s="62">
        <v>5.0199999999999996</v>
      </c>
      <c r="M50" s="62">
        <v>0</v>
      </c>
      <c r="N50" s="62">
        <v>0</v>
      </c>
      <c r="O50" s="62">
        <v>14942</v>
      </c>
      <c r="P50" s="62">
        <v>5596.44</v>
      </c>
      <c r="Q50" s="62">
        <f t="shared" ref="Q50:R52" si="8">O50+M50+K50+I50+G50+E50+C50</f>
        <v>165342</v>
      </c>
      <c r="R50" s="62">
        <f t="shared" si="8"/>
        <v>170614.40000000002</v>
      </c>
      <c r="S50" s="71">
        <f>R50*100/'CD Ratio_3'!F50</f>
        <v>41.147427229464526</v>
      </c>
    </row>
    <row r="51" spans="1:21">
      <c r="A51" s="48">
        <v>44</v>
      </c>
      <c r="B51" s="49" t="s">
        <v>206</v>
      </c>
      <c r="C51" s="62">
        <v>132354</v>
      </c>
      <c r="D51" s="62">
        <v>60910</v>
      </c>
      <c r="E51" s="62">
        <f>SCST_OS_22!C51+SCST_OS_22!E51</f>
        <v>76785</v>
      </c>
      <c r="F51" s="62">
        <f>SCST_OS_22!D51+SCST_OS_22!F51</f>
        <v>79730</v>
      </c>
      <c r="G51" s="62">
        <f>SHGs_19!E51</f>
        <v>23077</v>
      </c>
      <c r="H51" s="62">
        <f>SHGs_19!F51</f>
        <v>14478</v>
      </c>
      <c r="I51" s="62">
        <f>Minority_OS_20!O51</f>
        <v>38991</v>
      </c>
      <c r="J51" s="62">
        <f>Minority_OS_20!P51</f>
        <v>13761</v>
      </c>
      <c r="K51" s="62">
        <v>0</v>
      </c>
      <c r="L51" s="62">
        <v>0</v>
      </c>
      <c r="M51" s="62">
        <v>0</v>
      </c>
      <c r="N51" s="62">
        <v>0</v>
      </c>
      <c r="O51" s="62">
        <v>0</v>
      </c>
      <c r="P51" s="62">
        <v>0</v>
      </c>
      <c r="Q51" s="62">
        <f t="shared" si="8"/>
        <v>271207</v>
      </c>
      <c r="R51" s="62">
        <f t="shared" si="8"/>
        <v>168879</v>
      </c>
      <c r="S51" s="71">
        <f>R51*100/'CD Ratio_3'!F51</f>
        <v>61.062599659395374</v>
      </c>
    </row>
    <row r="52" spans="1:21">
      <c r="A52" s="48">
        <v>45</v>
      </c>
      <c r="B52" s="49" t="s">
        <v>49</v>
      </c>
      <c r="C52" s="62">
        <v>111322</v>
      </c>
      <c r="D52" s="62">
        <v>87144.78</v>
      </c>
      <c r="E52" s="62">
        <f>SCST_OS_22!C52+SCST_OS_22!E52</f>
        <v>68859</v>
      </c>
      <c r="F52" s="62">
        <f>SCST_OS_22!D52+SCST_OS_22!F52</f>
        <v>67003.34</v>
      </c>
      <c r="G52" s="62">
        <f>SHGs_19!E52</f>
        <v>22316</v>
      </c>
      <c r="H52" s="62">
        <f>SHGs_19!F52</f>
        <v>19974.349999999999</v>
      </c>
      <c r="I52" s="62">
        <f>Minority_OS_20!O52</f>
        <v>16769</v>
      </c>
      <c r="J52" s="62">
        <f>Minority_OS_20!P52</f>
        <v>20504.95</v>
      </c>
      <c r="K52" s="62">
        <v>10231</v>
      </c>
      <c r="L52" s="62">
        <v>305.20999999999998</v>
      </c>
      <c r="M52" s="62">
        <v>0</v>
      </c>
      <c r="N52" s="62">
        <v>0</v>
      </c>
      <c r="O52" s="62">
        <v>0</v>
      </c>
      <c r="P52" s="62">
        <v>0</v>
      </c>
      <c r="Q52" s="62">
        <f t="shared" si="8"/>
        <v>229497</v>
      </c>
      <c r="R52" s="62">
        <f t="shared" si="8"/>
        <v>194932.63</v>
      </c>
      <c r="S52" s="71">
        <f>R52*100/'CD Ratio_3'!F52</f>
        <v>39.830106953622099</v>
      </c>
    </row>
    <row r="53" spans="1:21">
      <c r="A53" s="206"/>
      <c r="B53" s="152" t="s">
        <v>307</v>
      </c>
      <c r="C53" s="65">
        <f>SUM(C50:C52)</f>
        <v>287780</v>
      </c>
      <c r="D53" s="65">
        <f>SUM(D50:D52)</f>
        <v>217885.91999999998</v>
      </c>
      <c r="E53" s="65">
        <f>SUM(E50:E52)</f>
        <v>203892</v>
      </c>
      <c r="F53" s="65">
        <f t="shared" ref="F53:P53" si="9">SUM(F50:F52)</f>
        <v>205631.58</v>
      </c>
      <c r="G53" s="65">
        <f t="shared" si="9"/>
        <v>58079</v>
      </c>
      <c r="H53" s="65">
        <f t="shared" si="9"/>
        <v>44070.35</v>
      </c>
      <c r="I53" s="65">
        <f t="shared" si="9"/>
        <v>89272</v>
      </c>
      <c r="J53" s="65">
        <f t="shared" si="9"/>
        <v>60931.509999999995</v>
      </c>
      <c r="K53" s="65">
        <f t="shared" si="9"/>
        <v>12081</v>
      </c>
      <c r="L53" s="65">
        <f t="shared" si="9"/>
        <v>310.22999999999996</v>
      </c>
      <c r="M53" s="65">
        <f t="shared" si="9"/>
        <v>0</v>
      </c>
      <c r="N53" s="65">
        <f t="shared" si="9"/>
        <v>0</v>
      </c>
      <c r="O53" s="65">
        <f t="shared" si="9"/>
        <v>14942</v>
      </c>
      <c r="P53" s="65">
        <f t="shared" si="9"/>
        <v>5596.44</v>
      </c>
      <c r="Q53" s="65">
        <f t="shared" ref="Q53:R53" si="10">SUM(Q50:Q52)</f>
        <v>666046</v>
      </c>
      <c r="R53" s="65">
        <f t="shared" si="10"/>
        <v>534426.03</v>
      </c>
      <c r="S53" s="179">
        <f>R53*100/'CD Ratio_3'!F53</f>
        <v>45.266596510247531</v>
      </c>
    </row>
    <row r="54" spans="1:21">
      <c r="A54" s="48">
        <v>46</v>
      </c>
      <c r="B54" s="49" t="s">
        <v>298</v>
      </c>
      <c r="C54" s="62">
        <v>0</v>
      </c>
      <c r="D54" s="62">
        <v>0</v>
      </c>
      <c r="E54" s="62">
        <f>SCST_OS_22!C54+SCST_OS_22!E54</f>
        <v>0</v>
      </c>
      <c r="F54" s="62">
        <f>SCST_OS_22!D54+SCST_OS_22!F54</f>
        <v>0</v>
      </c>
      <c r="G54" s="62">
        <f>SHGs_19!E54</f>
        <v>0</v>
      </c>
      <c r="H54" s="62">
        <f>SHGs_19!F54</f>
        <v>0</v>
      </c>
      <c r="I54" s="62">
        <f>Minority_OS_20!O54</f>
        <v>0</v>
      </c>
      <c r="J54" s="62">
        <f>Minority_OS_20!P54</f>
        <v>0</v>
      </c>
      <c r="K54" s="62">
        <v>0</v>
      </c>
      <c r="L54" s="62">
        <v>0</v>
      </c>
      <c r="M54" s="62">
        <v>0</v>
      </c>
      <c r="N54" s="62">
        <v>0</v>
      </c>
      <c r="O54" s="62">
        <v>0</v>
      </c>
      <c r="P54" s="62">
        <v>0</v>
      </c>
      <c r="Q54" s="62">
        <f t="shared" ref="Q54:R57" si="11">O54+M54+K54+I54+G54+E54+C54</f>
        <v>0</v>
      </c>
      <c r="R54" s="62">
        <f t="shared" si="11"/>
        <v>0</v>
      </c>
      <c r="S54" s="71">
        <v>0</v>
      </c>
    </row>
    <row r="55" spans="1:21">
      <c r="A55" s="48">
        <v>47</v>
      </c>
      <c r="B55" s="49" t="s">
        <v>231</v>
      </c>
      <c r="C55" s="62">
        <v>4209802</v>
      </c>
      <c r="D55" s="62">
        <v>655090.82999999996</v>
      </c>
      <c r="E55" s="62">
        <f>SCST_OS_22!C55+SCST_OS_22!E55</f>
        <v>781425</v>
      </c>
      <c r="F55" s="62">
        <f>SCST_OS_22!D55+SCST_OS_22!F55</f>
        <v>353860</v>
      </c>
      <c r="G55" s="62">
        <f>SHGs_19!E55</f>
        <v>6031</v>
      </c>
      <c r="H55" s="62">
        <f>SHGs_19!F55</f>
        <v>1092.77</v>
      </c>
      <c r="I55" s="62">
        <f>Minority_OS_20!O55</f>
        <v>89267</v>
      </c>
      <c r="J55" s="62">
        <f>Minority_OS_20!P55</f>
        <v>44806</v>
      </c>
      <c r="K55" s="62">
        <v>0</v>
      </c>
      <c r="L55" s="62">
        <v>0</v>
      </c>
      <c r="M55" s="62">
        <v>0</v>
      </c>
      <c r="N55" s="62">
        <v>0</v>
      </c>
      <c r="O55" s="62">
        <v>0</v>
      </c>
      <c r="P55" s="62">
        <v>0</v>
      </c>
      <c r="Q55" s="62">
        <f t="shared" si="11"/>
        <v>5086525</v>
      </c>
      <c r="R55" s="62">
        <f t="shared" si="11"/>
        <v>1054849.6000000001</v>
      </c>
      <c r="S55" s="71">
        <f>R55*100/'CD Ratio_3'!F55</f>
        <v>33.886275579353224</v>
      </c>
    </row>
    <row r="56" spans="1:21">
      <c r="A56" s="48">
        <v>48</v>
      </c>
      <c r="B56" s="49" t="s">
        <v>299</v>
      </c>
      <c r="C56" s="62">
        <v>0</v>
      </c>
      <c r="D56" s="62">
        <v>0</v>
      </c>
      <c r="E56" s="62">
        <f>SCST_OS_22!C56+SCST_OS_22!E56</f>
        <v>0</v>
      </c>
      <c r="F56" s="62">
        <f>SCST_OS_22!D56+SCST_OS_22!F56</f>
        <v>0</v>
      </c>
      <c r="G56" s="62">
        <f>SHGs_19!E56</f>
        <v>0</v>
      </c>
      <c r="H56" s="62">
        <f>SHGs_19!F56</f>
        <v>0</v>
      </c>
      <c r="I56" s="62">
        <f>Minority_OS_20!O56</f>
        <v>0</v>
      </c>
      <c r="J56" s="62">
        <f>Minority_OS_20!P56</f>
        <v>0</v>
      </c>
      <c r="K56" s="62">
        <v>0</v>
      </c>
      <c r="L56" s="62">
        <v>0</v>
      </c>
      <c r="M56" s="62">
        <v>0</v>
      </c>
      <c r="N56" s="62">
        <v>0</v>
      </c>
      <c r="O56" s="62">
        <v>0</v>
      </c>
      <c r="P56" s="62">
        <v>0</v>
      </c>
      <c r="Q56" s="62">
        <f t="shared" si="11"/>
        <v>0</v>
      </c>
      <c r="R56" s="62">
        <f t="shared" si="11"/>
        <v>0</v>
      </c>
      <c r="S56" s="71">
        <v>0</v>
      </c>
    </row>
    <row r="57" spans="1:21">
      <c r="A57" s="48">
        <v>49</v>
      </c>
      <c r="B57" s="49" t="s">
        <v>305</v>
      </c>
      <c r="C57" s="62">
        <v>0</v>
      </c>
      <c r="D57" s="62">
        <v>0</v>
      </c>
      <c r="E57" s="62">
        <f>SCST_OS_22!C57+SCST_OS_22!E57</f>
        <v>0</v>
      </c>
      <c r="F57" s="62">
        <f>SCST_OS_22!D57+SCST_OS_22!F57</f>
        <v>0</v>
      </c>
      <c r="G57" s="62">
        <f>SHGs_19!E57</f>
        <v>0</v>
      </c>
      <c r="H57" s="62">
        <f>SHGs_19!F57</f>
        <v>0</v>
      </c>
      <c r="I57" s="62">
        <f>Minority_OS_20!O57</f>
        <v>0</v>
      </c>
      <c r="J57" s="62">
        <f>Minority_OS_20!P57</f>
        <v>0</v>
      </c>
      <c r="K57" s="62">
        <v>0</v>
      </c>
      <c r="L57" s="62">
        <v>0</v>
      </c>
      <c r="M57" s="62">
        <v>0</v>
      </c>
      <c r="N57" s="62">
        <v>0</v>
      </c>
      <c r="O57" s="62">
        <v>0</v>
      </c>
      <c r="P57" s="62">
        <v>0</v>
      </c>
      <c r="Q57" s="62">
        <f t="shared" si="11"/>
        <v>0</v>
      </c>
      <c r="R57" s="62">
        <f t="shared" si="11"/>
        <v>0</v>
      </c>
      <c r="S57" s="71">
        <v>0</v>
      </c>
    </row>
    <row r="58" spans="1:21">
      <c r="A58" s="206"/>
      <c r="B58" s="152" t="s">
        <v>300</v>
      </c>
      <c r="C58" s="65">
        <f>SUM(C54:C57)</f>
        <v>4209802</v>
      </c>
      <c r="D58" s="65">
        <f>SUM(D54:D57)</f>
        <v>655090.82999999996</v>
      </c>
      <c r="E58" s="65">
        <f>SUM(E54:E57)</f>
        <v>781425</v>
      </c>
      <c r="F58" s="65">
        <f t="shared" ref="F58:P58" si="12">SUM(F54:F57)</f>
        <v>353860</v>
      </c>
      <c r="G58" s="65">
        <f t="shared" si="12"/>
        <v>6031</v>
      </c>
      <c r="H58" s="65">
        <f t="shared" si="12"/>
        <v>1092.77</v>
      </c>
      <c r="I58" s="65">
        <f t="shared" si="12"/>
        <v>89267</v>
      </c>
      <c r="J58" s="65">
        <f t="shared" si="12"/>
        <v>44806</v>
      </c>
      <c r="K58" s="65">
        <f t="shared" si="12"/>
        <v>0</v>
      </c>
      <c r="L58" s="65">
        <f t="shared" si="12"/>
        <v>0</v>
      </c>
      <c r="M58" s="65">
        <f t="shared" si="12"/>
        <v>0</v>
      </c>
      <c r="N58" s="65">
        <f t="shared" si="12"/>
        <v>0</v>
      </c>
      <c r="O58" s="65">
        <f t="shared" si="12"/>
        <v>0</v>
      </c>
      <c r="P58" s="65">
        <f t="shared" si="12"/>
        <v>0</v>
      </c>
      <c r="Q58" s="65">
        <f t="shared" ref="Q58:R58" si="13">SUM(Q54:Q57)</f>
        <v>5086525</v>
      </c>
      <c r="R58" s="65">
        <f t="shared" si="13"/>
        <v>1054849.6000000001</v>
      </c>
      <c r="S58" s="179">
        <f>R58*100/'CD Ratio_3'!F58</f>
        <v>33.806865727225272</v>
      </c>
    </row>
    <row r="59" spans="1:21">
      <c r="A59" s="206"/>
      <c r="B59" s="152" t="s">
        <v>232</v>
      </c>
      <c r="C59" s="65">
        <f t="shared" ref="C59:R59" si="14">C58+C53+C49+C27</f>
        <v>6200125.8656000001</v>
      </c>
      <c r="D59" s="65">
        <f t="shared" si="14"/>
        <v>2972743.7243999997</v>
      </c>
      <c r="E59" s="65">
        <f>E58+E53+E49+E27</f>
        <v>1715581</v>
      </c>
      <c r="F59" s="65">
        <f t="shared" ref="F59:P59" si="15">F58+F53+F49+F27</f>
        <v>1524392.58</v>
      </c>
      <c r="G59" s="65">
        <f t="shared" si="15"/>
        <v>114906</v>
      </c>
      <c r="H59" s="65">
        <f t="shared" si="15"/>
        <v>90499.383149500005</v>
      </c>
      <c r="I59" s="65">
        <f t="shared" si="15"/>
        <v>597565</v>
      </c>
      <c r="J59" s="65">
        <f t="shared" si="15"/>
        <v>1026632.1199999999</v>
      </c>
      <c r="K59" s="65">
        <f t="shared" si="15"/>
        <v>180625.2016</v>
      </c>
      <c r="L59" s="65">
        <f t="shared" si="15"/>
        <v>1359.4415999999999</v>
      </c>
      <c r="M59" s="65">
        <f t="shared" si="15"/>
        <v>6868.7103999999999</v>
      </c>
      <c r="N59" s="65">
        <f t="shared" si="15"/>
        <v>1171.6299999999997</v>
      </c>
      <c r="O59" s="65">
        <f t="shared" si="15"/>
        <v>506612</v>
      </c>
      <c r="P59" s="65">
        <f t="shared" si="15"/>
        <v>363981.67000000004</v>
      </c>
      <c r="Q59" s="65">
        <f t="shared" si="14"/>
        <v>9322283.7775999997</v>
      </c>
      <c r="R59" s="65">
        <f t="shared" si="14"/>
        <v>5980780.5491495002</v>
      </c>
      <c r="S59" s="179">
        <f>R59*100/'CD Ratio_3'!F59</f>
        <v>21.913728102927404</v>
      </c>
    </row>
    <row r="61" spans="1:21">
      <c r="D61" s="67" t="s">
        <v>677</v>
      </c>
      <c r="I61" s="69" t="s">
        <v>1221</v>
      </c>
    </row>
    <row r="62" spans="1:21" s="66" customFormat="1">
      <c r="B62" s="326"/>
      <c r="C62" s="70"/>
      <c r="D62" s="113"/>
      <c r="E62" s="70"/>
      <c r="F62" s="70"/>
      <c r="G62" s="70"/>
      <c r="H62" s="70"/>
      <c r="I62" s="70"/>
      <c r="J62" s="70"/>
      <c r="K62" s="70"/>
      <c r="L62" s="70"/>
      <c r="M62" s="70"/>
      <c r="N62" s="70"/>
      <c r="O62" s="70"/>
      <c r="P62" s="70"/>
      <c r="Q62" s="70"/>
      <c r="R62" s="70"/>
      <c r="S62" s="113"/>
      <c r="U62" s="70"/>
    </row>
    <row r="64" spans="1:21">
      <c r="D64" s="67"/>
    </row>
  </sheetData>
  <mergeCells count="12">
    <mergeCell ref="Q4:R4"/>
    <mergeCell ref="C3:S3"/>
    <mergeCell ref="A1:S1"/>
    <mergeCell ref="A3:A5"/>
    <mergeCell ref="B3:B5"/>
    <mergeCell ref="C4:D4"/>
    <mergeCell ref="E4:F4"/>
    <mergeCell ref="G4:H4"/>
    <mergeCell ref="I4:J4"/>
    <mergeCell ref="K4:L4"/>
    <mergeCell ref="M4:N4"/>
    <mergeCell ref="O4:P4"/>
  </mergeCells>
  <pageMargins left="1.95" right="0.2" top="0.25" bottom="0.25" header="0.3" footer="0.3"/>
  <pageSetup paperSize="9" scale="57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B74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AC25" sqref="AC25"/>
    </sheetView>
  </sheetViews>
  <sheetFormatPr baseColWidth="10" defaultColWidth="4.3984375" defaultRowHeight="14"/>
  <cols>
    <col min="1" max="1" width="4.3984375" style="69"/>
    <col min="2" max="2" width="22.59765625" style="69" customWidth="1"/>
    <col min="3" max="3" width="6.796875" style="69" customWidth="1"/>
    <col min="4" max="4" width="10.19921875" style="69" customWidth="1"/>
    <col min="5" max="5" width="7.796875" style="69" bestFit="1" customWidth="1"/>
    <col min="6" max="6" width="9" style="69" bestFit="1" customWidth="1"/>
    <col min="7" max="7" width="6.19921875" style="69" bestFit="1" customWidth="1"/>
    <col min="8" max="8" width="8.796875" style="69" customWidth="1"/>
    <col min="9" max="9" width="6.19921875" style="69" bestFit="1" customWidth="1"/>
    <col min="10" max="10" width="9.796875" style="69" customWidth="1"/>
    <col min="11" max="11" width="7.19921875" style="69" bestFit="1" customWidth="1"/>
    <col min="12" max="12" width="10.3984375" style="69" customWidth="1"/>
    <col min="13" max="13" width="7.59765625" style="69" customWidth="1"/>
    <col min="14" max="14" width="10.3984375" style="69" customWidth="1"/>
    <col min="15" max="15" width="9.3984375" style="69" customWidth="1"/>
    <col min="16" max="16" width="10" style="69" customWidth="1"/>
    <col min="17" max="17" width="9.796875" style="69" customWidth="1"/>
    <col min="18" max="18" width="10.19921875" style="69" customWidth="1"/>
    <col min="19" max="19" width="10.59765625" style="69" customWidth="1"/>
    <col min="20" max="20" width="12.796875" style="69" customWidth="1"/>
    <col min="21" max="21" width="9" style="69" customWidth="1"/>
    <col min="22" max="22" width="10.59765625" style="69" customWidth="1"/>
    <col min="23" max="25" width="9" style="69" hidden="1" customWidth="1"/>
    <col min="26" max="26" width="8.796875" style="69" hidden="1" customWidth="1"/>
    <col min="27" max="27" width="4.3984375" style="69" hidden="1" customWidth="1"/>
    <col min="28" max="28" width="8" style="69" hidden="1" customWidth="1"/>
    <col min="29" max="32" width="4.3984375" style="69" customWidth="1"/>
    <col min="33" max="33" width="9.3984375" style="69" customWidth="1"/>
    <col min="34" max="16384" width="4.3984375" style="69"/>
  </cols>
  <sheetData>
    <row r="1" spans="1:26" ht="16">
      <c r="A1" s="433" t="s">
        <v>711</v>
      </c>
      <c r="B1" s="433"/>
      <c r="C1" s="433"/>
      <c r="D1" s="433"/>
      <c r="E1" s="433"/>
      <c r="F1" s="433"/>
      <c r="G1" s="433"/>
      <c r="H1" s="433"/>
      <c r="I1" s="433"/>
      <c r="J1" s="433"/>
      <c r="K1" s="433"/>
      <c r="L1" s="433"/>
      <c r="M1" s="433"/>
      <c r="N1" s="433"/>
      <c r="O1" s="433"/>
      <c r="P1" s="433"/>
      <c r="Q1" s="433"/>
      <c r="R1" s="433"/>
      <c r="S1" s="433"/>
      <c r="T1" s="433"/>
      <c r="U1" s="433"/>
      <c r="V1" s="433"/>
    </row>
    <row r="2" spans="1:26" ht="13.5" customHeight="1">
      <c r="A2" s="434" t="s">
        <v>113</v>
      </c>
      <c r="B2" s="434" t="s">
        <v>97</v>
      </c>
      <c r="C2" s="427" t="s">
        <v>281</v>
      </c>
      <c r="D2" s="428"/>
      <c r="E2" s="428"/>
      <c r="F2" s="428"/>
      <c r="G2" s="428"/>
      <c r="H2" s="428"/>
      <c r="I2" s="428"/>
      <c r="J2" s="428"/>
      <c r="K2" s="428"/>
      <c r="L2" s="428"/>
      <c r="M2" s="428"/>
      <c r="N2" s="428"/>
      <c r="O2" s="428"/>
      <c r="P2" s="428"/>
      <c r="Q2" s="428"/>
      <c r="R2" s="428"/>
      <c r="S2" s="428"/>
      <c r="T2" s="428"/>
      <c r="U2" s="428"/>
      <c r="V2" s="429"/>
    </row>
    <row r="3" spans="1:26" ht="15" customHeight="1">
      <c r="A3" s="434"/>
      <c r="B3" s="434"/>
      <c r="C3" s="435" t="s">
        <v>146</v>
      </c>
      <c r="D3" s="436"/>
      <c r="E3" s="423" t="s">
        <v>24</v>
      </c>
      <c r="F3" s="423"/>
      <c r="G3" s="423"/>
      <c r="H3" s="423"/>
      <c r="I3" s="423"/>
      <c r="J3" s="423"/>
      <c r="K3" s="423"/>
      <c r="L3" s="423"/>
      <c r="M3" s="423" t="s">
        <v>129</v>
      </c>
      <c r="N3" s="423"/>
      <c r="O3" s="436" t="s">
        <v>130</v>
      </c>
      <c r="P3" s="439"/>
      <c r="Q3" s="423" t="s">
        <v>147</v>
      </c>
      <c r="R3" s="423"/>
      <c r="S3" s="423" t="s">
        <v>124</v>
      </c>
      <c r="T3" s="423"/>
      <c r="U3" s="423" t="s">
        <v>148</v>
      </c>
      <c r="V3" s="423"/>
    </row>
    <row r="4" spans="1:26" ht="20" customHeight="1">
      <c r="A4" s="434"/>
      <c r="B4" s="434"/>
      <c r="C4" s="437"/>
      <c r="D4" s="438"/>
      <c r="E4" s="427" t="s">
        <v>120</v>
      </c>
      <c r="F4" s="429"/>
      <c r="G4" s="427" t="s">
        <v>121</v>
      </c>
      <c r="H4" s="429"/>
      <c r="I4" s="427" t="s">
        <v>122</v>
      </c>
      <c r="J4" s="429"/>
      <c r="K4" s="427" t="s">
        <v>149</v>
      </c>
      <c r="L4" s="428"/>
      <c r="M4" s="423"/>
      <c r="N4" s="423"/>
      <c r="O4" s="438"/>
      <c r="P4" s="440"/>
      <c r="Q4" s="423"/>
      <c r="R4" s="423"/>
      <c r="S4" s="423"/>
      <c r="T4" s="423"/>
      <c r="U4" s="423"/>
      <c r="V4" s="423"/>
    </row>
    <row r="5" spans="1:26" ht="15" customHeight="1">
      <c r="A5" s="434"/>
      <c r="B5" s="434"/>
      <c r="C5" s="247" t="s">
        <v>211</v>
      </c>
      <c r="D5" s="247" t="s">
        <v>210</v>
      </c>
      <c r="E5" s="247" t="s">
        <v>211</v>
      </c>
      <c r="F5" s="247" t="s">
        <v>210</v>
      </c>
      <c r="G5" s="247" t="s">
        <v>211</v>
      </c>
      <c r="H5" s="247" t="s">
        <v>210</v>
      </c>
      <c r="I5" s="247" t="s">
        <v>211</v>
      </c>
      <c r="J5" s="247" t="s">
        <v>210</v>
      </c>
      <c r="K5" s="247" t="s">
        <v>211</v>
      </c>
      <c r="L5" s="247" t="s">
        <v>210</v>
      </c>
      <c r="M5" s="247" t="s">
        <v>211</v>
      </c>
      <c r="N5" s="247" t="s">
        <v>210</v>
      </c>
      <c r="O5" s="247" t="s">
        <v>211</v>
      </c>
      <c r="P5" s="247" t="s">
        <v>210</v>
      </c>
      <c r="Q5" s="247" t="s">
        <v>211</v>
      </c>
      <c r="R5" s="247" t="s">
        <v>210</v>
      </c>
      <c r="S5" s="247" t="s">
        <v>211</v>
      </c>
      <c r="T5" s="247" t="s">
        <v>210</v>
      </c>
      <c r="U5" s="247" t="s">
        <v>211</v>
      </c>
      <c r="V5" s="247" t="s">
        <v>210</v>
      </c>
      <c r="W5" s="130" t="s">
        <v>212</v>
      </c>
      <c r="X5" s="130" t="s">
        <v>1</v>
      </c>
      <c r="Y5" s="130" t="s">
        <v>235</v>
      </c>
      <c r="Z5" s="130" t="s">
        <v>213</v>
      </c>
    </row>
    <row r="6" spans="1:26" ht="15" customHeight="1">
      <c r="A6" s="48">
        <v>1</v>
      </c>
      <c r="B6" s="61" t="s">
        <v>52</v>
      </c>
      <c r="C6" s="62">
        <v>0</v>
      </c>
      <c r="D6" s="62">
        <v>0</v>
      </c>
      <c r="E6" s="62">
        <v>99</v>
      </c>
      <c r="F6" s="62">
        <v>336</v>
      </c>
      <c r="G6" s="62">
        <v>40</v>
      </c>
      <c r="H6" s="62">
        <v>74</v>
      </c>
      <c r="I6" s="62">
        <v>0</v>
      </c>
      <c r="J6" s="62">
        <v>0</v>
      </c>
      <c r="K6" s="62">
        <f>E6+G6+I6</f>
        <v>139</v>
      </c>
      <c r="L6" s="62">
        <f>F6+H6+J6</f>
        <v>410</v>
      </c>
      <c r="M6" s="62">
        <v>398</v>
      </c>
      <c r="N6" s="62">
        <v>1651</v>
      </c>
      <c r="O6" s="62">
        <v>0</v>
      </c>
      <c r="P6" s="62">
        <v>0</v>
      </c>
      <c r="Q6" s="62">
        <v>6577</v>
      </c>
      <c r="R6" s="62">
        <v>7903</v>
      </c>
      <c r="S6" s="62">
        <v>5465</v>
      </c>
      <c r="T6" s="62">
        <v>328845</v>
      </c>
      <c r="U6" s="170">
        <f>S6+Q6+O6+M6+K6+C6</f>
        <v>12579</v>
      </c>
      <c r="V6" s="62">
        <f>T6+R6+P6+N6+L6+D6</f>
        <v>338809</v>
      </c>
      <c r="W6" s="69">
        <f>'Pri Sec_outstanding_6'!P6</f>
        <v>470676</v>
      </c>
      <c r="X6" s="69">
        <f>V6+W6</f>
        <v>809485</v>
      </c>
      <c r="Y6" s="69">
        <f>'CD Ratio_3'!F6</f>
        <v>809485</v>
      </c>
      <c r="Z6" s="69">
        <f t="shared" ref="Z6:Z59" si="0">X6-Y6</f>
        <v>0</v>
      </c>
    </row>
    <row r="7" spans="1:26">
      <c r="A7" s="48">
        <v>2</v>
      </c>
      <c r="B7" s="61" t="s">
        <v>53</v>
      </c>
      <c r="C7" s="62">
        <v>0</v>
      </c>
      <c r="D7" s="62">
        <v>0</v>
      </c>
      <c r="E7" s="62">
        <v>0</v>
      </c>
      <c r="F7" s="62">
        <v>0</v>
      </c>
      <c r="G7" s="62">
        <v>0</v>
      </c>
      <c r="H7" s="62">
        <v>0</v>
      </c>
      <c r="I7" s="62">
        <v>14</v>
      </c>
      <c r="J7" s="62">
        <v>28056</v>
      </c>
      <c r="K7" s="62">
        <f t="shared" ref="K7:K57" si="1">E7+G7+I7</f>
        <v>14</v>
      </c>
      <c r="L7" s="62">
        <f t="shared" ref="L7:L57" si="2">F7+H7+J7</f>
        <v>28056</v>
      </c>
      <c r="M7" s="62">
        <v>13</v>
      </c>
      <c r="N7" s="62">
        <v>199</v>
      </c>
      <c r="O7" s="62">
        <v>124</v>
      </c>
      <c r="P7" s="62">
        <v>3758</v>
      </c>
      <c r="Q7" s="62">
        <v>354</v>
      </c>
      <c r="R7" s="62">
        <v>1748</v>
      </c>
      <c r="S7" s="62">
        <v>3764</v>
      </c>
      <c r="T7" s="62">
        <v>9476</v>
      </c>
      <c r="U7" s="170">
        <f t="shared" ref="U7:U57" si="3">S7+Q7+O7+M7+K7+C7</f>
        <v>4269</v>
      </c>
      <c r="V7" s="62">
        <f t="shared" ref="V7:V57" si="4">T7+R7+P7+N7+L7+D7</f>
        <v>43237</v>
      </c>
      <c r="W7" s="69">
        <f>'Pri Sec_outstanding_6'!P7</f>
        <v>48890</v>
      </c>
      <c r="X7" s="69">
        <f t="shared" ref="X7:X59" si="5">V7+W7</f>
        <v>92127</v>
      </c>
      <c r="Y7" s="69">
        <f>'CD Ratio_3'!F7</f>
        <v>92127</v>
      </c>
      <c r="Z7" s="69">
        <f t="shared" si="0"/>
        <v>0</v>
      </c>
    </row>
    <row r="8" spans="1:26">
      <c r="A8" s="48">
        <v>3</v>
      </c>
      <c r="B8" s="61" t="s">
        <v>54</v>
      </c>
      <c r="C8" s="62">
        <v>1</v>
      </c>
      <c r="D8" s="62">
        <v>1000</v>
      </c>
      <c r="E8" s="62">
        <v>865</v>
      </c>
      <c r="F8" s="62">
        <v>6452</v>
      </c>
      <c r="G8" s="62">
        <v>1398</v>
      </c>
      <c r="H8" s="62">
        <v>12189</v>
      </c>
      <c r="I8" s="62">
        <v>1935</v>
      </c>
      <c r="J8" s="62">
        <v>198653</v>
      </c>
      <c r="K8" s="62">
        <f t="shared" si="1"/>
        <v>4198</v>
      </c>
      <c r="L8" s="62">
        <f t="shared" si="2"/>
        <v>217294</v>
      </c>
      <c r="M8" s="62">
        <v>635</v>
      </c>
      <c r="N8" s="62">
        <v>1498</v>
      </c>
      <c r="O8" s="62">
        <v>2609</v>
      </c>
      <c r="P8" s="62">
        <v>41015.78</v>
      </c>
      <c r="Q8" s="62">
        <v>2789</v>
      </c>
      <c r="R8" s="62">
        <v>1201</v>
      </c>
      <c r="S8" s="62">
        <v>1985</v>
      </c>
      <c r="T8" s="62">
        <v>14899</v>
      </c>
      <c r="U8" s="170">
        <f t="shared" si="3"/>
        <v>12217</v>
      </c>
      <c r="V8" s="62">
        <f t="shared" si="4"/>
        <v>276907.78000000003</v>
      </c>
      <c r="W8" s="69">
        <f>'Pri Sec_outstanding_6'!P8</f>
        <v>727950.22</v>
      </c>
      <c r="X8" s="69">
        <f t="shared" si="5"/>
        <v>1004858</v>
      </c>
      <c r="Y8" s="69">
        <f>'CD Ratio_3'!F8</f>
        <v>1004858</v>
      </c>
      <c r="Z8" s="69">
        <f t="shared" si="0"/>
        <v>0</v>
      </c>
    </row>
    <row r="9" spans="1:26">
      <c r="A9" s="48">
        <v>4</v>
      </c>
      <c r="B9" s="61" t="s">
        <v>55</v>
      </c>
      <c r="C9" s="62">
        <v>109</v>
      </c>
      <c r="D9" s="62">
        <v>27984</v>
      </c>
      <c r="E9" s="62">
        <v>13</v>
      </c>
      <c r="F9" s="62">
        <v>4012</v>
      </c>
      <c r="G9" s="62">
        <v>64</v>
      </c>
      <c r="H9" s="62">
        <v>43587</v>
      </c>
      <c r="I9" s="62">
        <v>13</v>
      </c>
      <c r="J9" s="62">
        <v>11425</v>
      </c>
      <c r="K9" s="62">
        <f t="shared" si="1"/>
        <v>90</v>
      </c>
      <c r="L9" s="62">
        <f t="shared" si="2"/>
        <v>59024</v>
      </c>
      <c r="M9" s="62">
        <v>175</v>
      </c>
      <c r="N9" s="62">
        <v>5118</v>
      </c>
      <c r="O9" s="62">
        <v>4910</v>
      </c>
      <c r="P9" s="62">
        <v>57584</v>
      </c>
      <c r="Q9" s="62">
        <v>8262</v>
      </c>
      <c r="R9" s="62">
        <v>23786</v>
      </c>
      <c r="S9" s="62">
        <v>58881</v>
      </c>
      <c r="T9" s="62">
        <v>344463</v>
      </c>
      <c r="U9" s="170">
        <f t="shared" si="3"/>
        <v>72427</v>
      </c>
      <c r="V9" s="62">
        <f t="shared" si="4"/>
        <v>517959</v>
      </c>
      <c r="W9" s="69">
        <f>'Pri Sec_outstanding_6'!P9</f>
        <v>1469860</v>
      </c>
      <c r="X9" s="69">
        <f t="shared" si="5"/>
        <v>1987819</v>
      </c>
      <c r="Y9" s="69">
        <f>'CD Ratio_3'!F9</f>
        <v>1987819</v>
      </c>
      <c r="Z9" s="69">
        <f t="shared" si="0"/>
        <v>0</v>
      </c>
    </row>
    <row r="10" spans="1:26">
      <c r="A10" s="48">
        <v>5</v>
      </c>
      <c r="B10" s="61" t="s">
        <v>56</v>
      </c>
      <c r="C10" s="62">
        <v>1</v>
      </c>
      <c r="D10" s="62">
        <v>2051.4</v>
      </c>
      <c r="E10" s="62">
        <v>0</v>
      </c>
      <c r="F10" s="62">
        <v>0</v>
      </c>
      <c r="G10" s="62">
        <v>0</v>
      </c>
      <c r="H10" s="62">
        <v>0</v>
      </c>
      <c r="I10" s="62">
        <v>0</v>
      </c>
      <c r="J10" s="62">
        <v>0</v>
      </c>
      <c r="K10" s="62">
        <f t="shared" si="1"/>
        <v>0</v>
      </c>
      <c r="L10" s="62">
        <f t="shared" si="2"/>
        <v>0</v>
      </c>
      <c r="M10" s="62">
        <v>69</v>
      </c>
      <c r="N10" s="62">
        <v>96.25</v>
      </c>
      <c r="O10" s="62">
        <v>630</v>
      </c>
      <c r="P10" s="62">
        <v>3564.11</v>
      </c>
      <c r="Q10" s="62">
        <v>6159</v>
      </c>
      <c r="R10" s="62">
        <v>4381.05</v>
      </c>
      <c r="S10" s="62">
        <v>1452</v>
      </c>
      <c r="T10" s="62">
        <v>6471.01</v>
      </c>
      <c r="U10" s="170">
        <f t="shared" si="3"/>
        <v>8311</v>
      </c>
      <c r="V10" s="62">
        <f t="shared" si="4"/>
        <v>16563.820000000003</v>
      </c>
      <c r="W10" s="69">
        <f>'Pri Sec_outstanding_6'!P10</f>
        <v>310500.18999999994</v>
      </c>
      <c r="X10" s="69">
        <f t="shared" si="5"/>
        <v>327064.00999999995</v>
      </c>
      <c r="Y10" s="69">
        <f>'CD Ratio_3'!F10</f>
        <v>327064</v>
      </c>
      <c r="Z10" s="69">
        <f t="shared" si="0"/>
        <v>9.9999999511055648E-3</v>
      </c>
    </row>
    <row r="11" spans="1:26">
      <c r="A11" s="48">
        <v>6</v>
      </c>
      <c r="B11" s="61" t="s">
        <v>57</v>
      </c>
      <c r="C11" s="62">
        <v>0</v>
      </c>
      <c r="D11" s="62">
        <v>0</v>
      </c>
      <c r="E11" s="62">
        <v>0</v>
      </c>
      <c r="F11" s="62">
        <v>0</v>
      </c>
      <c r="G11" s="62">
        <v>0</v>
      </c>
      <c r="H11" s="62">
        <v>0</v>
      </c>
      <c r="I11" s="62">
        <v>0</v>
      </c>
      <c r="J11" s="62">
        <v>0</v>
      </c>
      <c r="K11" s="62">
        <f t="shared" si="1"/>
        <v>0</v>
      </c>
      <c r="L11" s="62">
        <f t="shared" si="2"/>
        <v>0</v>
      </c>
      <c r="M11" s="62">
        <v>213</v>
      </c>
      <c r="N11" s="62">
        <v>1152.28</v>
      </c>
      <c r="O11" s="62">
        <v>1639</v>
      </c>
      <c r="P11" s="62">
        <v>34257.589999999997</v>
      </c>
      <c r="Q11" s="62">
        <v>14669</v>
      </c>
      <c r="R11" s="62">
        <v>88883.15</v>
      </c>
      <c r="S11" s="62">
        <v>166</v>
      </c>
      <c r="T11" s="62">
        <v>17958.78</v>
      </c>
      <c r="U11" s="170">
        <f t="shared" si="3"/>
        <v>16687</v>
      </c>
      <c r="V11" s="62">
        <f t="shared" si="4"/>
        <v>142251.79999999999</v>
      </c>
      <c r="W11" s="69">
        <f>'Pri Sec_outstanding_6'!P11</f>
        <v>343646.85</v>
      </c>
      <c r="X11" s="69">
        <f t="shared" si="5"/>
        <v>485898.64999999997</v>
      </c>
      <c r="Y11" s="69">
        <f>'CD Ratio_3'!F11</f>
        <v>485898.6</v>
      </c>
      <c r="Z11" s="69">
        <f t="shared" si="0"/>
        <v>4.9999999988358468E-2</v>
      </c>
    </row>
    <row r="12" spans="1:26">
      <c r="A12" s="48">
        <v>7</v>
      </c>
      <c r="B12" s="61" t="s">
        <v>58</v>
      </c>
      <c r="C12" s="62">
        <v>0</v>
      </c>
      <c r="D12" s="62">
        <v>0</v>
      </c>
      <c r="E12" s="62">
        <v>0</v>
      </c>
      <c r="F12" s="62">
        <v>0</v>
      </c>
      <c r="G12" s="62">
        <v>0</v>
      </c>
      <c r="H12" s="62">
        <v>0</v>
      </c>
      <c r="I12" s="62">
        <v>21</v>
      </c>
      <c r="J12" s="62">
        <v>1670</v>
      </c>
      <c r="K12" s="62">
        <f t="shared" si="1"/>
        <v>21</v>
      </c>
      <c r="L12" s="62">
        <f t="shared" si="2"/>
        <v>1670</v>
      </c>
      <c r="M12" s="62">
        <v>220</v>
      </c>
      <c r="N12" s="62">
        <v>2993</v>
      </c>
      <c r="O12" s="62">
        <v>685</v>
      </c>
      <c r="P12" s="62">
        <v>20844</v>
      </c>
      <c r="Q12" s="62">
        <v>7188</v>
      </c>
      <c r="R12" s="62">
        <v>13245</v>
      </c>
      <c r="S12" s="62">
        <v>25177</v>
      </c>
      <c r="T12" s="62">
        <v>283065</v>
      </c>
      <c r="U12" s="170">
        <f t="shared" si="3"/>
        <v>33291</v>
      </c>
      <c r="V12" s="62">
        <f t="shared" si="4"/>
        <v>321817</v>
      </c>
      <c r="W12" s="69">
        <f>'Pri Sec_outstanding_6'!P12</f>
        <v>1055240</v>
      </c>
      <c r="X12" s="69">
        <f t="shared" si="5"/>
        <v>1377057</v>
      </c>
      <c r="Y12" s="69">
        <f>'CD Ratio_3'!F12</f>
        <v>1377057</v>
      </c>
      <c r="Z12" s="69">
        <f t="shared" si="0"/>
        <v>0</v>
      </c>
    </row>
    <row r="13" spans="1:26">
      <c r="A13" s="48">
        <v>8</v>
      </c>
      <c r="B13" s="61" t="s">
        <v>45</v>
      </c>
      <c r="C13" s="62">
        <v>0</v>
      </c>
      <c r="D13" s="62">
        <v>0</v>
      </c>
      <c r="E13" s="62">
        <v>0</v>
      </c>
      <c r="F13" s="62">
        <v>0</v>
      </c>
      <c r="G13" s="62">
        <v>0</v>
      </c>
      <c r="H13" s="62">
        <v>0</v>
      </c>
      <c r="I13" s="62">
        <v>0</v>
      </c>
      <c r="J13" s="62">
        <v>0</v>
      </c>
      <c r="K13" s="62">
        <f t="shared" si="1"/>
        <v>0</v>
      </c>
      <c r="L13" s="62">
        <f t="shared" si="2"/>
        <v>0</v>
      </c>
      <c r="M13" s="62">
        <v>9</v>
      </c>
      <c r="N13" s="62">
        <v>156.4</v>
      </c>
      <c r="O13" s="62">
        <v>149</v>
      </c>
      <c r="P13" s="62">
        <v>4278.76</v>
      </c>
      <c r="Q13" s="62">
        <v>838</v>
      </c>
      <c r="R13" s="62">
        <v>509.84</v>
      </c>
      <c r="S13" s="62">
        <v>4741</v>
      </c>
      <c r="T13" s="62">
        <v>25200.9</v>
      </c>
      <c r="U13" s="170">
        <f t="shared" si="3"/>
        <v>5737</v>
      </c>
      <c r="V13" s="62">
        <f t="shared" si="4"/>
        <v>30145.9</v>
      </c>
      <c r="W13" s="69">
        <f>'Pri Sec_outstanding_6'!P13</f>
        <v>102893.16</v>
      </c>
      <c r="X13" s="69">
        <f t="shared" si="5"/>
        <v>133039.06</v>
      </c>
      <c r="Y13" s="69">
        <f>'CD Ratio_3'!F13</f>
        <v>133039</v>
      </c>
      <c r="Z13" s="69">
        <f t="shared" si="0"/>
        <v>5.9999999997671694E-2</v>
      </c>
    </row>
    <row r="14" spans="1:26">
      <c r="A14" s="48">
        <v>9</v>
      </c>
      <c r="B14" s="61" t="s">
        <v>46</v>
      </c>
      <c r="C14" s="62">
        <v>0</v>
      </c>
      <c r="D14" s="62">
        <v>0</v>
      </c>
      <c r="E14" s="62">
        <v>0</v>
      </c>
      <c r="F14" s="62">
        <v>0</v>
      </c>
      <c r="G14" s="62">
        <v>0</v>
      </c>
      <c r="H14" s="62">
        <v>0</v>
      </c>
      <c r="I14" s="62">
        <v>0</v>
      </c>
      <c r="J14" s="62">
        <v>0</v>
      </c>
      <c r="K14" s="62">
        <f t="shared" si="1"/>
        <v>0</v>
      </c>
      <c r="L14" s="62">
        <f t="shared" si="2"/>
        <v>0</v>
      </c>
      <c r="M14" s="62">
        <v>17</v>
      </c>
      <c r="N14" s="62">
        <v>261</v>
      </c>
      <c r="O14" s="62">
        <v>494</v>
      </c>
      <c r="P14" s="62">
        <v>9662</v>
      </c>
      <c r="Q14" s="62">
        <v>3846</v>
      </c>
      <c r="R14" s="62">
        <v>8482.0400000000009</v>
      </c>
      <c r="S14" s="62">
        <v>5576</v>
      </c>
      <c r="T14" s="62">
        <v>77461</v>
      </c>
      <c r="U14" s="170">
        <f t="shared" si="3"/>
        <v>9933</v>
      </c>
      <c r="V14" s="62">
        <f t="shared" si="4"/>
        <v>95866.040000000008</v>
      </c>
      <c r="W14" s="69">
        <f>'Pri Sec_outstanding_6'!P14</f>
        <v>75519</v>
      </c>
      <c r="X14" s="69">
        <f t="shared" si="5"/>
        <v>171385.04</v>
      </c>
      <c r="Y14" s="69">
        <f>'CD Ratio_3'!F14</f>
        <v>171385.04</v>
      </c>
      <c r="Z14" s="69">
        <f t="shared" si="0"/>
        <v>0</v>
      </c>
    </row>
    <row r="15" spans="1:26">
      <c r="A15" s="48">
        <v>10</v>
      </c>
      <c r="B15" s="61" t="s">
        <v>78</v>
      </c>
      <c r="C15" s="62">
        <v>0</v>
      </c>
      <c r="D15" s="62">
        <v>0</v>
      </c>
      <c r="E15" s="62">
        <v>96</v>
      </c>
      <c r="F15" s="62">
        <v>127623</v>
      </c>
      <c r="G15" s="62">
        <v>0</v>
      </c>
      <c r="H15" s="62">
        <v>0</v>
      </c>
      <c r="I15" s="62">
        <v>106</v>
      </c>
      <c r="J15" s="62">
        <v>13112</v>
      </c>
      <c r="K15" s="62">
        <f t="shared" si="1"/>
        <v>202</v>
      </c>
      <c r="L15" s="62">
        <f t="shared" si="2"/>
        <v>140735</v>
      </c>
      <c r="M15" s="62">
        <v>4</v>
      </c>
      <c r="N15" s="62">
        <v>74</v>
      </c>
      <c r="O15" s="62">
        <v>692</v>
      </c>
      <c r="P15" s="62">
        <v>27405</v>
      </c>
      <c r="Q15" s="62">
        <v>3674</v>
      </c>
      <c r="R15" s="62">
        <v>49062</v>
      </c>
      <c r="S15" s="62">
        <v>841</v>
      </c>
      <c r="T15" s="62">
        <v>9720</v>
      </c>
      <c r="U15" s="170">
        <f t="shared" si="3"/>
        <v>5413</v>
      </c>
      <c r="V15" s="62">
        <f t="shared" si="4"/>
        <v>226996</v>
      </c>
      <c r="W15" s="69">
        <f>'Pri Sec_outstanding_6'!P15</f>
        <v>236610</v>
      </c>
      <c r="X15" s="69">
        <f t="shared" si="5"/>
        <v>463606</v>
      </c>
      <c r="Y15" s="69">
        <f>'CD Ratio_3'!F15</f>
        <v>463606</v>
      </c>
      <c r="Z15" s="69">
        <f t="shared" si="0"/>
        <v>0</v>
      </c>
    </row>
    <row r="16" spans="1:26">
      <c r="A16" s="48">
        <v>11</v>
      </c>
      <c r="B16" s="61" t="s">
        <v>59</v>
      </c>
      <c r="C16" s="62">
        <v>0</v>
      </c>
      <c r="D16" s="62">
        <v>0</v>
      </c>
      <c r="E16" s="62">
        <v>0</v>
      </c>
      <c r="F16" s="62">
        <v>0</v>
      </c>
      <c r="G16" s="62">
        <v>1</v>
      </c>
      <c r="H16" s="62">
        <v>19</v>
      </c>
      <c r="I16" s="62">
        <v>0</v>
      </c>
      <c r="J16" s="62">
        <v>0</v>
      </c>
      <c r="K16" s="62">
        <f t="shared" si="1"/>
        <v>1</v>
      </c>
      <c r="L16" s="62">
        <f t="shared" si="2"/>
        <v>19</v>
      </c>
      <c r="M16" s="62">
        <v>42</v>
      </c>
      <c r="N16" s="62">
        <v>198.27</v>
      </c>
      <c r="O16" s="62">
        <v>128</v>
      </c>
      <c r="P16" s="62">
        <v>2836.52</v>
      </c>
      <c r="Q16" s="62">
        <v>107</v>
      </c>
      <c r="R16" s="62">
        <v>50.2</v>
      </c>
      <c r="S16" s="62">
        <v>2008</v>
      </c>
      <c r="T16" s="62">
        <v>27684.25</v>
      </c>
      <c r="U16" s="170">
        <f t="shared" si="3"/>
        <v>2286</v>
      </c>
      <c r="V16" s="62">
        <f t="shared" si="4"/>
        <v>30788.240000000002</v>
      </c>
      <c r="W16" s="69">
        <f>'Pri Sec_outstanding_6'!P16</f>
        <v>27097.15</v>
      </c>
      <c r="X16" s="69">
        <f t="shared" si="5"/>
        <v>57885.39</v>
      </c>
      <c r="Y16" s="69">
        <f>'CD Ratio_3'!F16</f>
        <v>57885.39</v>
      </c>
      <c r="Z16" s="69">
        <f t="shared" si="0"/>
        <v>0</v>
      </c>
    </row>
    <row r="17" spans="1:28">
      <c r="A17" s="48">
        <v>12</v>
      </c>
      <c r="B17" s="61" t="s">
        <v>60</v>
      </c>
      <c r="C17" s="62">
        <v>0</v>
      </c>
      <c r="D17" s="62">
        <v>0</v>
      </c>
      <c r="E17" s="62">
        <v>0</v>
      </c>
      <c r="F17" s="62">
        <v>0</v>
      </c>
      <c r="G17" s="62">
        <v>0</v>
      </c>
      <c r="H17" s="62">
        <v>0</v>
      </c>
      <c r="I17" s="62">
        <v>0</v>
      </c>
      <c r="J17" s="62">
        <v>0</v>
      </c>
      <c r="K17" s="62">
        <f t="shared" si="1"/>
        <v>0</v>
      </c>
      <c r="L17" s="62">
        <f t="shared" si="2"/>
        <v>0</v>
      </c>
      <c r="M17" s="62">
        <v>12</v>
      </c>
      <c r="N17" s="62">
        <v>156</v>
      </c>
      <c r="O17" s="62">
        <v>78</v>
      </c>
      <c r="P17" s="62">
        <v>2704</v>
      </c>
      <c r="Q17" s="62">
        <v>1010</v>
      </c>
      <c r="R17" s="62">
        <v>1332</v>
      </c>
      <c r="S17" s="62">
        <v>2504</v>
      </c>
      <c r="T17" s="62">
        <v>37075</v>
      </c>
      <c r="U17" s="170">
        <f t="shared" si="3"/>
        <v>3604</v>
      </c>
      <c r="V17" s="62">
        <f t="shared" si="4"/>
        <v>41267</v>
      </c>
      <c r="W17" s="69">
        <f>'Pri Sec_outstanding_6'!P17</f>
        <v>61013</v>
      </c>
      <c r="X17" s="69">
        <f t="shared" si="5"/>
        <v>102280</v>
      </c>
      <c r="Y17" s="69">
        <f>'CD Ratio_3'!F17</f>
        <v>102280</v>
      </c>
      <c r="Z17" s="69">
        <f t="shared" si="0"/>
        <v>0</v>
      </c>
    </row>
    <row r="18" spans="1:28">
      <c r="A18" s="48">
        <v>13</v>
      </c>
      <c r="B18" s="61" t="s">
        <v>189</v>
      </c>
      <c r="C18" s="62">
        <v>18</v>
      </c>
      <c r="D18" s="62">
        <v>5777</v>
      </c>
      <c r="E18" s="62">
        <v>0</v>
      </c>
      <c r="F18" s="62">
        <v>0</v>
      </c>
      <c r="G18" s="62">
        <v>0</v>
      </c>
      <c r="H18" s="62">
        <v>0</v>
      </c>
      <c r="I18" s="62">
        <v>0</v>
      </c>
      <c r="J18" s="62">
        <v>0</v>
      </c>
      <c r="K18" s="62">
        <f t="shared" si="1"/>
        <v>0</v>
      </c>
      <c r="L18" s="62">
        <f t="shared" si="2"/>
        <v>0</v>
      </c>
      <c r="M18" s="62">
        <v>102</v>
      </c>
      <c r="N18" s="62">
        <v>1337</v>
      </c>
      <c r="O18" s="62">
        <v>894</v>
      </c>
      <c r="P18" s="62">
        <v>14208</v>
      </c>
      <c r="Q18" s="62">
        <v>2293</v>
      </c>
      <c r="R18" s="62">
        <v>4494</v>
      </c>
      <c r="S18" s="62">
        <v>4514</v>
      </c>
      <c r="T18" s="62">
        <v>75560</v>
      </c>
      <c r="U18" s="170">
        <f t="shared" si="3"/>
        <v>7821</v>
      </c>
      <c r="V18" s="62">
        <f t="shared" si="4"/>
        <v>101376</v>
      </c>
      <c r="W18" s="69">
        <f>'Pri Sec_outstanding_6'!P18</f>
        <v>139007</v>
      </c>
      <c r="X18" s="69">
        <f t="shared" si="5"/>
        <v>240383</v>
      </c>
      <c r="Y18" s="69">
        <f>'CD Ratio_3'!F18</f>
        <v>240383</v>
      </c>
      <c r="Z18" s="69">
        <f t="shared" si="0"/>
        <v>0</v>
      </c>
    </row>
    <row r="19" spans="1:28">
      <c r="A19" s="48">
        <v>14</v>
      </c>
      <c r="B19" s="61" t="s">
        <v>190</v>
      </c>
      <c r="C19" s="62">
        <v>0</v>
      </c>
      <c r="D19" s="62">
        <v>0</v>
      </c>
      <c r="E19" s="62">
        <v>0</v>
      </c>
      <c r="F19" s="62">
        <v>0</v>
      </c>
      <c r="G19" s="62">
        <v>0</v>
      </c>
      <c r="H19" s="62">
        <v>0</v>
      </c>
      <c r="I19" s="62">
        <v>0</v>
      </c>
      <c r="J19" s="62">
        <v>0</v>
      </c>
      <c r="K19" s="62">
        <f t="shared" si="1"/>
        <v>0</v>
      </c>
      <c r="L19" s="62">
        <f t="shared" si="2"/>
        <v>0</v>
      </c>
      <c r="M19" s="62">
        <v>22</v>
      </c>
      <c r="N19" s="62">
        <v>327</v>
      </c>
      <c r="O19" s="62">
        <v>238</v>
      </c>
      <c r="P19" s="62">
        <v>3648</v>
      </c>
      <c r="Q19" s="62">
        <v>352</v>
      </c>
      <c r="R19" s="62">
        <v>97</v>
      </c>
      <c r="S19" s="62">
        <v>1665</v>
      </c>
      <c r="T19" s="62">
        <v>6474</v>
      </c>
      <c r="U19" s="170">
        <f t="shared" si="3"/>
        <v>2277</v>
      </c>
      <c r="V19" s="62">
        <f t="shared" si="4"/>
        <v>10546</v>
      </c>
      <c r="W19" s="69">
        <f>'Pri Sec_outstanding_6'!P19</f>
        <v>66299</v>
      </c>
      <c r="X19" s="69">
        <f t="shared" si="5"/>
        <v>76845</v>
      </c>
      <c r="Y19" s="69">
        <f>'CD Ratio_3'!F19</f>
        <v>76845</v>
      </c>
      <c r="Z19" s="69">
        <f t="shared" si="0"/>
        <v>0</v>
      </c>
    </row>
    <row r="20" spans="1:28">
      <c r="A20" s="48">
        <v>15</v>
      </c>
      <c r="B20" s="61" t="s">
        <v>61</v>
      </c>
      <c r="C20" s="62">
        <v>8</v>
      </c>
      <c r="D20" s="62">
        <v>71234.84</v>
      </c>
      <c r="E20" s="62">
        <v>28</v>
      </c>
      <c r="F20" s="62">
        <v>90.49</v>
      </c>
      <c r="G20" s="62">
        <v>0</v>
      </c>
      <c r="H20" s="62">
        <v>0</v>
      </c>
      <c r="I20" s="62">
        <v>0</v>
      </c>
      <c r="J20" s="62">
        <v>0</v>
      </c>
      <c r="K20" s="62">
        <v>28</v>
      </c>
      <c r="L20" s="62">
        <f t="shared" si="2"/>
        <v>90.49</v>
      </c>
      <c r="M20" s="62">
        <v>118</v>
      </c>
      <c r="N20" s="62">
        <v>2115.91</v>
      </c>
      <c r="O20" s="62">
        <v>3504</v>
      </c>
      <c r="P20" s="62">
        <v>85412.1</v>
      </c>
      <c r="Q20" s="62">
        <v>27548</v>
      </c>
      <c r="R20" s="62">
        <v>102534.09</v>
      </c>
      <c r="S20" s="62">
        <v>12281</v>
      </c>
      <c r="T20" s="62">
        <v>552143.27</v>
      </c>
      <c r="U20" s="170">
        <f t="shared" si="3"/>
        <v>43487</v>
      </c>
      <c r="V20" s="62">
        <f t="shared" si="4"/>
        <v>813530.7</v>
      </c>
      <c r="W20" s="69">
        <f>'Pri Sec_outstanding_6'!P20</f>
        <v>934628.63</v>
      </c>
      <c r="X20" s="69">
        <f t="shared" si="5"/>
        <v>1748159.33</v>
      </c>
      <c r="Y20" s="69">
        <f>'CD Ratio_3'!F20</f>
        <v>1748159.33</v>
      </c>
      <c r="Z20" s="69">
        <f t="shared" si="0"/>
        <v>0</v>
      </c>
    </row>
    <row r="21" spans="1:28">
      <c r="A21" s="48">
        <v>16</v>
      </c>
      <c r="B21" s="61" t="s">
        <v>67</v>
      </c>
      <c r="C21" s="62">
        <v>0</v>
      </c>
      <c r="D21" s="62">
        <v>0</v>
      </c>
      <c r="E21" s="62">
        <v>0</v>
      </c>
      <c r="F21" s="62">
        <v>0</v>
      </c>
      <c r="G21" s="62">
        <v>0</v>
      </c>
      <c r="H21" s="62">
        <v>0</v>
      </c>
      <c r="I21" s="62">
        <v>0</v>
      </c>
      <c r="J21" s="62">
        <v>0</v>
      </c>
      <c r="K21" s="62">
        <f t="shared" si="1"/>
        <v>0</v>
      </c>
      <c r="L21" s="62">
        <f t="shared" si="2"/>
        <v>0</v>
      </c>
      <c r="M21" s="62">
        <v>2271</v>
      </c>
      <c r="N21" s="62">
        <v>28345</v>
      </c>
      <c r="O21" s="62">
        <v>10889</v>
      </c>
      <c r="P21" s="62">
        <v>547917</v>
      </c>
      <c r="Q21" s="62">
        <v>263452</v>
      </c>
      <c r="R21" s="62">
        <v>684807</v>
      </c>
      <c r="S21" s="62">
        <v>93123</v>
      </c>
      <c r="T21" s="62">
        <v>2272892</v>
      </c>
      <c r="U21" s="170">
        <f t="shared" si="3"/>
        <v>369735</v>
      </c>
      <c r="V21" s="62">
        <f t="shared" si="4"/>
        <v>3533961</v>
      </c>
      <c r="W21" s="69">
        <f>'Pri Sec_outstanding_6'!P21</f>
        <v>3168798</v>
      </c>
      <c r="X21" s="69">
        <f t="shared" si="5"/>
        <v>6702759</v>
      </c>
      <c r="Y21" s="69">
        <f>'CD Ratio_3'!F21</f>
        <v>6702759</v>
      </c>
      <c r="Z21" s="69">
        <f t="shared" si="0"/>
        <v>0</v>
      </c>
    </row>
    <row r="22" spans="1:28">
      <c r="A22" s="48">
        <v>17</v>
      </c>
      <c r="B22" s="61" t="s">
        <v>62</v>
      </c>
      <c r="C22" s="62">
        <v>13</v>
      </c>
      <c r="D22" s="62">
        <v>64</v>
      </c>
      <c r="E22" s="62">
        <v>27</v>
      </c>
      <c r="F22" s="62">
        <v>114</v>
      </c>
      <c r="G22" s="62">
        <v>2</v>
      </c>
      <c r="H22" s="62">
        <v>15</v>
      </c>
      <c r="I22" s="62">
        <v>0</v>
      </c>
      <c r="J22" s="62">
        <v>0</v>
      </c>
      <c r="K22" s="62">
        <f t="shared" si="1"/>
        <v>29</v>
      </c>
      <c r="L22" s="62">
        <f t="shared" si="2"/>
        <v>129</v>
      </c>
      <c r="M22" s="62">
        <v>35</v>
      </c>
      <c r="N22" s="62">
        <v>78</v>
      </c>
      <c r="O22" s="62">
        <v>261</v>
      </c>
      <c r="P22" s="62">
        <v>4847</v>
      </c>
      <c r="Q22" s="62">
        <v>6431</v>
      </c>
      <c r="R22" s="62">
        <v>10244</v>
      </c>
      <c r="S22" s="62">
        <v>11986</v>
      </c>
      <c r="T22" s="62">
        <v>57881</v>
      </c>
      <c r="U22" s="170">
        <f t="shared" si="3"/>
        <v>18755</v>
      </c>
      <c r="V22" s="62">
        <f t="shared" si="4"/>
        <v>73243</v>
      </c>
      <c r="W22" s="69">
        <f>'Pri Sec_outstanding_6'!P22</f>
        <v>91240</v>
      </c>
      <c r="X22" s="69">
        <f t="shared" si="5"/>
        <v>164483</v>
      </c>
      <c r="Y22" s="69">
        <f>'CD Ratio_3'!F22</f>
        <v>164483</v>
      </c>
      <c r="Z22" s="69">
        <f t="shared" si="0"/>
        <v>0</v>
      </c>
    </row>
    <row r="23" spans="1:28">
      <c r="A23" s="48">
        <v>18</v>
      </c>
      <c r="B23" s="61" t="s">
        <v>191</v>
      </c>
      <c r="C23" s="62">
        <v>0</v>
      </c>
      <c r="D23" s="62">
        <v>0</v>
      </c>
      <c r="E23" s="62">
        <v>0</v>
      </c>
      <c r="F23" s="62">
        <v>0</v>
      </c>
      <c r="G23" s="62">
        <v>0</v>
      </c>
      <c r="H23" s="62">
        <v>0</v>
      </c>
      <c r="I23" s="62">
        <v>64</v>
      </c>
      <c r="J23" s="62">
        <v>62830.52</v>
      </c>
      <c r="K23" s="62">
        <f t="shared" si="1"/>
        <v>64</v>
      </c>
      <c r="L23" s="62">
        <f t="shared" si="2"/>
        <v>62830.52</v>
      </c>
      <c r="M23" s="62">
        <v>576</v>
      </c>
      <c r="N23" s="62">
        <v>1585</v>
      </c>
      <c r="O23" s="62">
        <v>2530</v>
      </c>
      <c r="P23" s="62">
        <v>29654</v>
      </c>
      <c r="Q23" s="62">
        <v>5189</v>
      </c>
      <c r="R23" s="62">
        <v>5326</v>
      </c>
      <c r="S23" s="62">
        <v>3681</v>
      </c>
      <c r="T23" s="62">
        <v>55291</v>
      </c>
      <c r="U23" s="170">
        <f t="shared" si="3"/>
        <v>12040</v>
      </c>
      <c r="V23" s="62">
        <f t="shared" si="4"/>
        <v>154686.51999999999</v>
      </c>
      <c r="W23" s="69">
        <f>'Pri Sec_outstanding_6'!P23</f>
        <v>338791</v>
      </c>
      <c r="X23" s="69">
        <f t="shared" si="5"/>
        <v>493477.52</v>
      </c>
      <c r="Y23" s="69">
        <f>'CD Ratio_3'!F23</f>
        <v>493477.52</v>
      </c>
      <c r="Z23" s="69">
        <f t="shared" si="0"/>
        <v>0</v>
      </c>
    </row>
    <row r="24" spans="1:28">
      <c r="A24" s="48">
        <v>19</v>
      </c>
      <c r="B24" s="61" t="s">
        <v>63</v>
      </c>
      <c r="C24" s="62">
        <v>0</v>
      </c>
      <c r="D24" s="62">
        <v>0</v>
      </c>
      <c r="E24" s="62">
        <v>0</v>
      </c>
      <c r="F24" s="62">
        <v>0</v>
      </c>
      <c r="G24" s="62">
        <v>0</v>
      </c>
      <c r="H24" s="62">
        <v>0</v>
      </c>
      <c r="I24" s="62">
        <v>0</v>
      </c>
      <c r="J24" s="62">
        <v>0</v>
      </c>
      <c r="K24" s="62">
        <f t="shared" si="1"/>
        <v>0</v>
      </c>
      <c r="L24" s="62">
        <f t="shared" si="2"/>
        <v>0</v>
      </c>
      <c r="M24" s="62">
        <v>148</v>
      </c>
      <c r="N24" s="62">
        <v>2489</v>
      </c>
      <c r="O24" s="62">
        <v>1952</v>
      </c>
      <c r="P24" s="62">
        <v>38410</v>
      </c>
      <c r="Q24" s="62">
        <v>17746</v>
      </c>
      <c r="R24" s="62">
        <v>61093</v>
      </c>
      <c r="S24" s="62">
        <v>19515</v>
      </c>
      <c r="T24" s="62">
        <v>494662</v>
      </c>
      <c r="U24" s="170">
        <f t="shared" si="3"/>
        <v>39361</v>
      </c>
      <c r="V24" s="62">
        <f t="shared" si="4"/>
        <v>596654</v>
      </c>
      <c r="W24" s="69">
        <f>'Pri Sec_outstanding_6'!P24</f>
        <v>722757</v>
      </c>
      <c r="X24" s="69">
        <f t="shared" si="5"/>
        <v>1319411</v>
      </c>
      <c r="Y24" s="69">
        <f>'CD Ratio_3'!F24</f>
        <v>1319411</v>
      </c>
      <c r="Z24" s="69">
        <f t="shared" si="0"/>
        <v>0</v>
      </c>
    </row>
    <row r="25" spans="1:28">
      <c r="A25" s="48">
        <v>20</v>
      </c>
      <c r="B25" s="61" t="s">
        <v>64</v>
      </c>
      <c r="C25" s="62">
        <v>0</v>
      </c>
      <c r="D25" s="62">
        <v>0</v>
      </c>
      <c r="E25" s="62">
        <v>1</v>
      </c>
      <c r="F25" s="62">
        <v>0.81</v>
      </c>
      <c r="G25" s="62">
        <v>1</v>
      </c>
      <c r="H25" s="62">
        <v>2515.4</v>
      </c>
      <c r="I25" s="62">
        <v>0</v>
      </c>
      <c r="J25" s="62">
        <v>0</v>
      </c>
      <c r="K25" s="62">
        <f t="shared" si="1"/>
        <v>2</v>
      </c>
      <c r="L25" s="62">
        <f t="shared" si="2"/>
        <v>2516.21</v>
      </c>
      <c r="M25" s="62">
        <v>3</v>
      </c>
      <c r="N25" s="62">
        <v>61.2</v>
      </c>
      <c r="O25" s="62">
        <v>52</v>
      </c>
      <c r="P25" s="62">
        <v>949.15</v>
      </c>
      <c r="Q25" s="62">
        <v>0</v>
      </c>
      <c r="R25" s="62">
        <v>0</v>
      </c>
      <c r="S25" s="62">
        <v>449</v>
      </c>
      <c r="T25" s="62">
        <v>19076.419999999998</v>
      </c>
      <c r="U25" s="170">
        <f t="shared" si="3"/>
        <v>506</v>
      </c>
      <c r="V25" s="62">
        <f t="shared" si="4"/>
        <v>22602.98</v>
      </c>
      <c r="W25" s="69">
        <f>'Pri Sec_outstanding_6'!P25</f>
        <v>14786.019999999999</v>
      </c>
      <c r="X25" s="69">
        <f t="shared" si="5"/>
        <v>37389</v>
      </c>
      <c r="Y25" s="69">
        <f>'CD Ratio_3'!F25</f>
        <v>37389</v>
      </c>
      <c r="Z25" s="69">
        <f t="shared" si="0"/>
        <v>0</v>
      </c>
    </row>
    <row r="26" spans="1:28">
      <c r="A26" s="48">
        <v>21</v>
      </c>
      <c r="B26" s="61" t="s">
        <v>47</v>
      </c>
      <c r="C26" s="62">
        <v>0</v>
      </c>
      <c r="D26" s="62">
        <v>0</v>
      </c>
      <c r="E26" s="62">
        <v>0</v>
      </c>
      <c r="F26" s="62">
        <v>0</v>
      </c>
      <c r="G26" s="62">
        <v>0</v>
      </c>
      <c r="H26" s="62">
        <v>0</v>
      </c>
      <c r="I26" s="62">
        <v>11</v>
      </c>
      <c r="J26" s="62">
        <v>801</v>
      </c>
      <c r="K26" s="62">
        <f t="shared" si="1"/>
        <v>11</v>
      </c>
      <c r="L26" s="62">
        <f t="shared" si="2"/>
        <v>801</v>
      </c>
      <c r="M26" s="62">
        <v>0</v>
      </c>
      <c r="N26" s="62">
        <v>0</v>
      </c>
      <c r="O26" s="62">
        <v>316</v>
      </c>
      <c r="P26" s="62">
        <v>6814</v>
      </c>
      <c r="Q26" s="62">
        <v>660</v>
      </c>
      <c r="R26" s="62">
        <v>838</v>
      </c>
      <c r="S26" s="62">
        <v>6456</v>
      </c>
      <c r="T26" s="62">
        <v>16927</v>
      </c>
      <c r="U26" s="170">
        <f t="shared" si="3"/>
        <v>7443</v>
      </c>
      <c r="V26" s="62">
        <f t="shared" si="4"/>
        <v>25380</v>
      </c>
      <c r="W26" s="69">
        <f>'Pri Sec_outstanding_6'!P26</f>
        <v>89013.049999999988</v>
      </c>
      <c r="X26" s="69">
        <f t="shared" si="5"/>
        <v>114393.04999999999</v>
      </c>
      <c r="Y26" s="69">
        <f>'CD Ratio_3'!F26</f>
        <v>114393</v>
      </c>
      <c r="Z26" s="69">
        <f t="shared" si="0"/>
        <v>4.9999999988358468E-2</v>
      </c>
    </row>
    <row r="27" spans="1:28" s="70" customFormat="1">
      <c r="A27" s="246"/>
      <c r="B27" s="64" t="s">
        <v>306</v>
      </c>
      <c r="C27" s="65">
        <f>SUM(C6:C26)</f>
        <v>150</v>
      </c>
      <c r="D27" s="65">
        <f t="shared" ref="D27:V27" si="6">SUM(D6:D26)</f>
        <v>108111.23999999999</v>
      </c>
      <c r="E27" s="65">
        <f t="shared" si="6"/>
        <v>1129</v>
      </c>
      <c r="F27" s="65">
        <f t="shared" si="6"/>
        <v>138628.29999999999</v>
      </c>
      <c r="G27" s="65">
        <f t="shared" si="6"/>
        <v>1506</v>
      </c>
      <c r="H27" s="65">
        <f t="shared" si="6"/>
        <v>58399.4</v>
      </c>
      <c r="I27" s="65">
        <f t="shared" si="6"/>
        <v>2164</v>
      </c>
      <c r="J27" s="65">
        <f t="shared" si="6"/>
        <v>316547.52</v>
      </c>
      <c r="K27" s="65">
        <f t="shared" si="6"/>
        <v>4799</v>
      </c>
      <c r="L27" s="65">
        <f t="shared" si="6"/>
        <v>513575.22000000003</v>
      </c>
      <c r="M27" s="65">
        <f t="shared" si="6"/>
        <v>5082</v>
      </c>
      <c r="N27" s="65">
        <f t="shared" si="6"/>
        <v>49891.31</v>
      </c>
      <c r="O27" s="65">
        <f t="shared" si="6"/>
        <v>32774</v>
      </c>
      <c r="P27" s="65">
        <f t="shared" si="6"/>
        <v>939769.01</v>
      </c>
      <c r="Q27" s="65">
        <f t="shared" si="6"/>
        <v>379144</v>
      </c>
      <c r="R27" s="65">
        <f t="shared" si="6"/>
        <v>1070016.3700000001</v>
      </c>
      <c r="S27" s="65">
        <f t="shared" si="6"/>
        <v>266230</v>
      </c>
      <c r="T27" s="65">
        <f t="shared" si="6"/>
        <v>4733225.63</v>
      </c>
      <c r="U27" s="65">
        <f t="shared" si="6"/>
        <v>688179</v>
      </c>
      <c r="V27" s="65">
        <f t="shared" si="6"/>
        <v>7414588.7800000003</v>
      </c>
      <c r="W27" s="70">
        <f>'Pri Sec_outstanding_6'!P27</f>
        <v>10495215.27</v>
      </c>
      <c r="X27" s="70">
        <f t="shared" si="5"/>
        <v>17909804.050000001</v>
      </c>
      <c r="Y27" s="70">
        <f>'CD Ratio_3'!F27</f>
        <v>17909803.879999999</v>
      </c>
      <c r="Z27" s="70">
        <f t="shared" si="0"/>
        <v>0.17000000178813934</v>
      </c>
      <c r="AB27" s="69"/>
    </row>
    <row r="28" spans="1:28">
      <c r="A28" s="48">
        <v>22</v>
      </c>
      <c r="B28" s="61" t="s">
        <v>44</v>
      </c>
      <c r="C28" s="62">
        <v>37</v>
      </c>
      <c r="D28" s="62">
        <v>4611.21</v>
      </c>
      <c r="E28" s="62">
        <v>398</v>
      </c>
      <c r="F28" s="62">
        <v>4567.16</v>
      </c>
      <c r="G28" s="62">
        <v>21</v>
      </c>
      <c r="H28" s="62">
        <v>846.88</v>
      </c>
      <c r="I28" s="62">
        <v>34</v>
      </c>
      <c r="J28" s="62">
        <v>10370.44</v>
      </c>
      <c r="K28" s="62">
        <f t="shared" si="1"/>
        <v>453</v>
      </c>
      <c r="L28" s="62">
        <f t="shared" si="2"/>
        <v>15784.48</v>
      </c>
      <c r="M28" s="62">
        <v>4</v>
      </c>
      <c r="N28" s="62">
        <v>80.75</v>
      </c>
      <c r="O28" s="62">
        <v>2649</v>
      </c>
      <c r="P28" s="62">
        <v>86150.399999999994</v>
      </c>
      <c r="Q28" s="62">
        <v>7179</v>
      </c>
      <c r="R28" s="62">
        <v>65371.59</v>
      </c>
      <c r="S28" s="62">
        <v>23740</v>
      </c>
      <c r="T28" s="62">
        <v>205994.28</v>
      </c>
      <c r="U28" s="170">
        <v>30833</v>
      </c>
      <c r="V28" s="62">
        <f t="shared" si="4"/>
        <v>377992.71</v>
      </c>
      <c r="W28" s="69">
        <f>'Pri Sec_outstanding_6'!P28</f>
        <v>399195.64</v>
      </c>
      <c r="X28" s="69">
        <f t="shared" si="5"/>
        <v>777188.35000000009</v>
      </c>
      <c r="Y28" s="69">
        <f>'CD Ratio_3'!F28</f>
        <v>777188.34</v>
      </c>
      <c r="Z28" s="69">
        <f t="shared" si="0"/>
        <v>1.0000000125728548E-2</v>
      </c>
    </row>
    <row r="29" spans="1:28">
      <c r="A29" s="48">
        <v>23</v>
      </c>
      <c r="B29" s="61" t="s">
        <v>192</v>
      </c>
      <c r="C29" s="62">
        <v>0</v>
      </c>
      <c r="D29" s="62">
        <v>0</v>
      </c>
      <c r="E29" s="62">
        <v>0</v>
      </c>
      <c r="F29" s="62">
        <v>0</v>
      </c>
      <c r="G29" s="62">
        <v>0</v>
      </c>
      <c r="H29" s="62">
        <v>0</v>
      </c>
      <c r="I29" s="62">
        <v>0</v>
      </c>
      <c r="J29" s="62">
        <v>0</v>
      </c>
      <c r="K29" s="62">
        <f t="shared" si="1"/>
        <v>0</v>
      </c>
      <c r="L29" s="62">
        <f t="shared" si="2"/>
        <v>0</v>
      </c>
      <c r="M29" s="62">
        <v>0</v>
      </c>
      <c r="N29" s="62">
        <v>0</v>
      </c>
      <c r="O29" s="62">
        <v>0</v>
      </c>
      <c r="P29" s="62">
        <v>0</v>
      </c>
      <c r="Q29" s="62">
        <v>0</v>
      </c>
      <c r="R29" s="62">
        <v>0</v>
      </c>
      <c r="S29" s="62">
        <v>277</v>
      </c>
      <c r="T29" s="62">
        <v>3180</v>
      </c>
      <c r="U29" s="170">
        <v>0</v>
      </c>
      <c r="V29" s="62">
        <f t="shared" si="4"/>
        <v>3180</v>
      </c>
      <c r="W29" s="69">
        <f>'Pri Sec_outstanding_6'!P29</f>
        <v>100978.67</v>
      </c>
      <c r="X29" s="69">
        <f t="shared" si="5"/>
        <v>104158.67</v>
      </c>
      <c r="Y29" s="69">
        <f>'CD Ratio_3'!F29</f>
        <v>104158.84</v>
      </c>
      <c r="Z29" s="69">
        <f t="shared" si="0"/>
        <v>-0.16999999999825377</v>
      </c>
    </row>
    <row r="30" spans="1:28">
      <c r="A30" s="48">
        <v>24</v>
      </c>
      <c r="B30" s="61" t="s">
        <v>193</v>
      </c>
      <c r="C30" s="62">
        <v>0</v>
      </c>
      <c r="D30" s="62">
        <v>0</v>
      </c>
      <c r="E30" s="62">
        <v>0</v>
      </c>
      <c r="F30" s="62">
        <v>0</v>
      </c>
      <c r="G30" s="62">
        <v>0</v>
      </c>
      <c r="H30" s="62">
        <v>0</v>
      </c>
      <c r="I30" s="62">
        <v>0</v>
      </c>
      <c r="J30" s="62">
        <v>0</v>
      </c>
      <c r="K30" s="62">
        <f t="shared" si="1"/>
        <v>0</v>
      </c>
      <c r="L30" s="62">
        <f t="shared" si="2"/>
        <v>0</v>
      </c>
      <c r="M30" s="62">
        <v>0</v>
      </c>
      <c r="N30" s="62">
        <v>0</v>
      </c>
      <c r="O30" s="62">
        <v>4</v>
      </c>
      <c r="P30" s="62">
        <v>126.94</v>
      </c>
      <c r="Q30" s="62">
        <v>178</v>
      </c>
      <c r="R30" s="62">
        <v>227.22</v>
      </c>
      <c r="S30" s="62">
        <v>0</v>
      </c>
      <c r="T30" s="62">
        <v>0</v>
      </c>
      <c r="U30" s="170">
        <v>175</v>
      </c>
      <c r="V30" s="62">
        <f t="shared" si="4"/>
        <v>354.15999999999997</v>
      </c>
      <c r="W30" s="69">
        <f>'Pri Sec_outstanding_6'!P30</f>
        <v>614.83999999999992</v>
      </c>
      <c r="X30" s="69">
        <f t="shared" si="5"/>
        <v>968.99999999999989</v>
      </c>
      <c r="Y30" s="69">
        <f>'CD Ratio_3'!F30</f>
        <v>969</v>
      </c>
      <c r="Z30" s="69">
        <f t="shared" si="0"/>
        <v>0</v>
      </c>
    </row>
    <row r="31" spans="1:28">
      <c r="A31" s="48">
        <v>25</v>
      </c>
      <c r="B31" s="61" t="s">
        <v>48</v>
      </c>
      <c r="C31" s="62">
        <v>0</v>
      </c>
      <c r="D31" s="62">
        <v>0</v>
      </c>
      <c r="E31" s="62">
        <v>0</v>
      </c>
      <c r="F31" s="62">
        <v>0</v>
      </c>
      <c r="G31" s="62">
        <v>0</v>
      </c>
      <c r="H31" s="62">
        <v>0</v>
      </c>
      <c r="I31" s="62">
        <v>3</v>
      </c>
      <c r="J31" s="62">
        <v>1000.39</v>
      </c>
      <c r="K31" s="62">
        <f t="shared" si="1"/>
        <v>3</v>
      </c>
      <c r="L31" s="62">
        <f t="shared" si="2"/>
        <v>1000.39</v>
      </c>
      <c r="M31" s="62">
        <v>2</v>
      </c>
      <c r="N31" s="62">
        <v>45.97</v>
      </c>
      <c r="O31" s="62">
        <v>10</v>
      </c>
      <c r="P31" s="62">
        <v>345.97</v>
      </c>
      <c r="Q31" s="62">
        <v>86</v>
      </c>
      <c r="R31" s="62">
        <v>210.51</v>
      </c>
      <c r="S31" s="62">
        <v>41</v>
      </c>
      <c r="T31" s="62">
        <v>2330.6799999999998</v>
      </c>
      <c r="U31" s="170">
        <v>0</v>
      </c>
      <c r="V31" s="62">
        <f t="shared" si="4"/>
        <v>3933.5199999999995</v>
      </c>
      <c r="W31" s="69">
        <f>'Pri Sec_outstanding_6'!P31</f>
        <v>6297.2500000000009</v>
      </c>
      <c r="X31" s="69">
        <f t="shared" si="5"/>
        <v>10230.77</v>
      </c>
      <c r="Y31" s="69">
        <f>'CD Ratio_3'!F31</f>
        <v>10230.77</v>
      </c>
      <c r="Z31" s="69">
        <f t="shared" si="0"/>
        <v>0</v>
      </c>
    </row>
    <row r="32" spans="1:28">
      <c r="A32" s="48">
        <v>26</v>
      </c>
      <c r="B32" s="61" t="s">
        <v>194</v>
      </c>
      <c r="C32" s="62">
        <v>74</v>
      </c>
      <c r="D32" s="62">
        <v>537</v>
      </c>
      <c r="E32" s="62">
        <v>7</v>
      </c>
      <c r="F32" s="62">
        <v>186</v>
      </c>
      <c r="G32" s="62">
        <v>24</v>
      </c>
      <c r="H32" s="62">
        <v>393</v>
      </c>
      <c r="I32" s="62">
        <v>10</v>
      </c>
      <c r="J32" s="62">
        <v>11</v>
      </c>
      <c r="K32" s="62">
        <f t="shared" si="1"/>
        <v>41</v>
      </c>
      <c r="L32" s="62">
        <f t="shared" si="2"/>
        <v>590</v>
      </c>
      <c r="M32" s="62">
        <v>2</v>
      </c>
      <c r="N32" s="62">
        <v>12</v>
      </c>
      <c r="O32" s="62">
        <v>122</v>
      </c>
      <c r="P32" s="62">
        <v>2273</v>
      </c>
      <c r="Q32" s="62">
        <v>1</v>
      </c>
      <c r="R32" s="62">
        <v>1</v>
      </c>
      <c r="S32" s="62">
        <v>822</v>
      </c>
      <c r="T32" s="62">
        <v>7094</v>
      </c>
      <c r="U32" s="170">
        <v>1031</v>
      </c>
      <c r="V32" s="62">
        <f t="shared" si="4"/>
        <v>10507</v>
      </c>
      <c r="W32" s="69">
        <f>'Pri Sec_outstanding_6'!P32</f>
        <v>72661</v>
      </c>
      <c r="X32" s="69">
        <f t="shared" si="5"/>
        <v>83168</v>
      </c>
      <c r="Y32" s="69">
        <f>'CD Ratio_3'!F32</f>
        <v>83168</v>
      </c>
      <c r="Z32" s="69">
        <f t="shared" si="0"/>
        <v>0</v>
      </c>
    </row>
    <row r="33" spans="1:26">
      <c r="A33" s="48">
        <v>27</v>
      </c>
      <c r="B33" s="61" t="s">
        <v>195</v>
      </c>
      <c r="C33" s="62">
        <v>0</v>
      </c>
      <c r="D33" s="62">
        <v>0</v>
      </c>
      <c r="E33" s="62">
        <v>0</v>
      </c>
      <c r="F33" s="62">
        <v>0</v>
      </c>
      <c r="G33" s="62">
        <v>0</v>
      </c>
      <c r="H33" s="62">
        <v>0</v>
      </c>
      <c r="I33" s="62">
        <v>0</v>
      </c>
      <c r="J33" s="62">
        <v>0</v>
      </c>
      <c r="K33" s="62">
        <f t="shared" si="1"/>
        <v>0</v>
      </c>
      <c r="L33" s="62">
        <f t="shared" si="2"/>
        <v>0</v>
      </c>
      <c r="M33" s="62">
        <v>0</v>
      </c>
      <c r="N33" s="62">
        <v>0</v>
      </c>
      <c r="O33" s="62">
        <v>0</v>
      </c>
      <c r="P33" s="62">
        <v>0</v>
      </c>
      <c r="Q33" s="62">
        <v>0</v>
      </c>
      <c r="R33" s="62">
        <v>0</v>
      </c>
      <c r="S33" s="62">
        <v>86</v>
      </c>
      <c r="T33" s="62">
        <v>78</v>
      </c>
      <c r="U33" s="170">
        <v>0</v>
      </c>
      <c r="V33" s="62">
        <f t="shared" si="4"/>
        <v>78</v>
      </c>
      <c r="W33" s="69">
        <f>'Pri Sec_outstanding_6'!P33</f>
        <v>9.35</v>
      </c>
      <c r="X33" s="69">
        <f t="shared" si="5"/>
        <v>87.35</v>
      </c>
      <c r="Y33" s="69">
        <f>'CD Ratio_3'!F33</f>
        <v>87</v>
      </c>
      <c r="Z33" s="69">
        <f t="shared" si="0"/>
        <v>0.34999999999999432</v>
      </c>
    </row>
    <row r="34" spans="1:26">
      <c r="A34" s="48">
        <v>28</v>
      </c>
      <c r="B34" s="61" t="s">
        <v>196</v>
      </c>
      <c r="C34" s="62">
        <v>0</v>
      </c>
      <c r="D34" s="62">
        <v>0</v>
      </c>
      <c r="E34" s="62">
        <v>0</v>
      </c>
      <c r="F34" s="62">
        <v>0</v>
      </c>
      <c r="G34" s="62">
        <v>0</v>
      </c>
      <c r="H34" s="62">
        <v>0</v>
      </c>
      <c r="I34" s="62">
        <v>0</v>
      </c>
      <c r="J34" s="62">
        <v>0</v>
      </c>
      <c r="K34" s="62">
        <f t="shared" si="1"/>
        <v>0</v>
      </c>
      <c r="L34" s="62">
        <f t="shared" si="2"/>
        <v>0</v>
      </c>
      <c r="M34" s="62">
        <v>1</v>
      </c>
      <c r="N34" s="62">
        <v>13</v>
      </c>
      <c r="O34" s="62">
        <v>69</v>
      </c>
      <c r="P34" s="62">
        <v>1668</v>
      </c>
      <c r="Q34" s="62">
        <v>30</v>
      </c>
      <c r="R34" s="62">
        <v>73</v>
      </c>
      <c r="S34" s="62">
        <v>3590</v>
      </c>
      <c r="T34" s="62">
        <v>9600</v>
      </c>
      <c r="U34" s="170">
        <v>3320</v>
      </c>
      <c r="V34" s="62">
        <f t="shared" si="4"/>
        <v>11354</v>
      </c>
      <c r="W34" s="69">
        <f>'Pri Sec_outstanding_6'!P34</f>
        <v>14702</v>
      </c>
      <c r="X34" s="69">
        <f t="shared" si="5"/>
        <v>26056</v>
      </c>
      <c r="Y34" s="69">
        <f>'CD Ratio_3'!F34</f>
        <v>26056</v>
      </c>
      <c r="Z34" s="69">
        <f t="shared" si="0"/>
        <v>0</v>
      </c>
    </row>
    <row r="35" spans="1:26">
      <c r="A35" s="48">
        <v>29</v>
      </c>
      <c r="B35" s="61" t="s">
        <v>68</v>
      </c>
      <c r="C35" s="62">
        <v>0</v>
      </c>
      <c r="D35" s="62">
        <v>0</v>
      </c>
      <c r="E35" s="62">
        <v>0</v>
      </c>
      <c r="F35" s="62">
        <v>0</v>
      </c>
      <c r="G35" s="62">
        <v>0</v>
      </c>
      <c r="H35" s="62">
        <v>0</v>
      </c>
      <c r="I35" s="62">
        <v>0</v>
      </c>
      <c r="J35" s="62">
        <v>0</v>
      </c>
      <c r="K35" s="62">
        <f t="shared" si="1"/>
        <v>0</v>
      </c>
      <c r="L35" s="62">
        <f t="shared" si="2"/>
        <v>0</v>
      </c>
      <c r="M35" s="62">
        <v>8</v>
      </c>
      <c r="N35" s="62">
        <v>42.19</v>
      </c>
      <c r="O35" s="62">
        <v>1084</v>
      </c>
      <c r="P35" s="62">
        <v>24439.39</v>
      </c>
      <c r="Q35" s="62">
        <v>42028</v>
      </c>
      <c r="R35" s="62">
        <v>98980.43</v>
      </c>
      <c r="S35" s="62">
        <v>347479</v>
      </c>
      <c r="T35" s="62">
        <v>711301.25</v>
      </c>
      <c r="U35" s="170">
        <v>365522</v>
      </c>
      <c r="V35" s="62">
        <f t="shared" si="4"/>
        <v>834763.25999999989</v>
      </c>
      <c r="W35" s="69">
        <f>'Pri Sec_outstanding_6'!P35</f>
        <v>792027.54</v>
      </c>
      <c r="X35" s="69">
        <f t="shared" si="5"/>
        <v>1626790.7999999998</v>
      </c>
      <c r="Y35" s="69">
        <f>'CD Ratio_3'!F35</f>
        <v>1626790.8</v>
      </c>
      <c r="Z35" s="69">
        <f t="shared" si="0"/>
        <v>0</v>
      </c>
    </row>
    <row r="36" spans="1:26">
      <c r="A36" s="48">
        <v>30</v>
      </c>
      <c r="B36" s="61" t="s">
        <v>69</v>
      </c>
      <c r="C36" s="62">
        <v>0</v>
      </c>
      <c r="D36" s="62">
        <v>0</v>
      </c>
      <c r="E36" s="62">
        <v>253</v>
      </c>
      <c r="F36" s="62">
        <v>671</v>
      </c>
      <c r="G36" s="62">
        <v>11</v>
      </c>
      <c r="H36" s="62">
        <v>246</v>
      </c>
      <c r="I36" s="62">
        <v>10</v>
      </c>
      <c r="J36" s="62">
        <v>384</v>
      </c>
      <c r="K36" s="62">
        <f t="shared" si="1"/>
        <v>274</v>
      </c>
      <c r="L36" s="62">
        <f t="shared" si="2"/>
        <v>1301</v>
      </c>
      <c r="M36" s="62">
        <v>0</v>
      </c>
      <c r="N36" s="62">
        <v>0</v>
      </c>
      <c r="O36" s="62">
        <v>4345</v>
      </c>
      <c r="P36" s="62">
        <v>100253</v>
      </c>
      <c r="Q36" s="62">
        <v>0</v>
      </c>
      <c r="R36" s="62">
        <v>0</v>
      </c>
      <c r="S36" s="62">
        <v>76397</v>
      </c>
      <c r="T36" s="62">
        <v>604087</v>
      </c>
      <c r="U36" s="170">
        <v>72248</v>
      </c>
      <c r="V36" s="62">
        <f t="shared" si="4"/>
        <v>705641</v>
      </c>
      <c r="W36" s="69">
        <f>'Pri Sec_outstanding_6'!P36</f>
        <v>700482</v>
      </c>
      <c r="X36" s="69">
        <f t="shared" si="5"/>
        <v>1406123</v>
      </c>
      <c r="Y36" s="69">
        <f>'CD Ratio_3'!F36</f>
        <v>1406123</v>
      </c>
      <c r="Z36" s="69">
        <f t="shared" si="0"/>
        <v>0</v>
      </c>
    </row>
    <row r="37" spans="1:26">
      <c r="A37" s="48">
        <v>31</v>
      </c>
      <c r="B37" s="61" t="s">
        <v>197</v>
      </c>
      <c r="C37" s="62">
        <v>0</v>
      </c>
      <c r="D37" s="62">
        <v>0</v>
      </c>
      <c r="E37" s="62">
        <v>0</v>
      </c>
      <c r="F37" s="62">
        <v>0</v>
      </c>
      <c r="G37" s="62">
        <v>0</v>
      </c>
      <c r="H37" s="62">
        <v>0</v>
      </c>
      <c r="I37" s="62">
        <v>0</v>
      </c>
      <c r="J37" s="62">
        <v>0</v>
      </c>
      <c r="K37" s="62">
        <f t="shared" si="1"/>
        <v>0</v>
      </c>
      <c r="L37" s="62">
        <f t="shared" si="2"/>
        <v>0</v>
      </c>
      <c r="M37" s="62">
        <v>0</v>
      </c>
      <c r="N37" s="62">
        <v>0</v>
      </c>
      <c r="O37" s="62">
        <v>0</v>
      </c>
      <c r="P37" s="62">
        <v>0</v>
      </c>
      <c r="Q37" s="62">
        <v>5</v>
      </c>
      <c r="R37" s="62">
        <v>15</v>
      </c>
      <c r="S37" s="62">
        <v>8423</v>
      </c>
      <c r="T37" s="62">
        <v>2808.17</v>
      </c>
      <c r="U37" s="170">
        <v>6909</v>
      </c>
      <c r="V37" s="62">
        <f t="shared" si="4"/>
        <v>2823.17</v>
      </c>
      <c r="W37" s="69">
        <f>'Pri Sec_outstanding_6'!P37</f>
        <v>44903.73</v>
      </c>
      <c r="X37" s="69">
        <f t="shared" si="5"/>
        <v>47726.9</v>
      </c>
      <c r="Y37" s="69">
        <f>'CD Ratio_3'!F37</f>
        <v>47726.9</v>
      </c>
      <c r="Z37" s="69">
        <f t="shared" si="0"/>
        <v>0</v>
      </c>
    </row>
    <row r="38" spans="1:26">
      <c r="A38" s="48">
        <v>32</v>
      </c>
      <c r="B38" s="61" t="s">
        <v>198</v>
      </c>
      <c r="C38" s="62">
        <v>0</v>
      </c>
      <c r="D38" s="62">
        <v>0</v>
      </c>
      <c r="E38" s="62">
        <v>0</v>
      </c>
      <c r="F38" s="62">
        <v>0</v>
      </c>
      <c r="G38" s="62">
        <v>0</v>
      </c>
      <c r="H38" s="62">
        <v>0</v>
      </c>
      <c r="I38" s="62">
        <v>32</v>
      </c>
      <c r="J38" s="62">
        <v>2629.67</v>
      </c>
      <c r="K38" s="62">
        <f t="shared" si="1"/>
        <v>32</v>
      </c>
      <c r="L38" s="62">
        <f t="shared" si="2"/>
        <v>2629.67</v>
      </c>
      <c r="M38" s="62">
        <v>0</v>
      </c>
      <c r="N38" s="62">
        <v>0</v>
      </c>
      <c r="O38" s="62">
        <v>0</v>
      </c>
      <c r="P38" s="62">
        <v>0</v>
      </c>
      <c r="Q38" s="62">
        <v>0</v>
      </c>
      <c r="R38" s="62">
        <v>0</v>
      </c>
      <c r="S38" s="62">
        <v>71697</v>
      </c>
      <c r="T38" s="62">
        <v>140664.75</v>
      </c>
      <c r="U38" s="170">
        <v>68777</v>
      </c>
      <c r="V38" s="62">
        <f t="shared" si="4"/>
        <v>143294.42000000001</v>
      </c>
      <c r="W38" s="69">
        <f>'Pri Sec_outstanding_6'!P38</f>
        <v>217145.58</v>
      </c>
      <c r="X38" s="69">
        <f t="shared" si="5"/>
        <v>360440</v>
      </c>
      <c r="Y38" s="69">
        <f>'CD Ratio_3'!F38</f>
        <v>360440</v>
      </c>
      <c r="Z38" s="69">
        <f t="shared" si="0"/>
        <v>0</v>
      </c>
    </row>
    <row r="39" spans="1:26">
      <c r="A39" s="48">
        <v>33</v>
      </c>
      <c r="B39" s="61" t="s">
        <v>199</v>
      </c>
      <c r="C39" s="62">
        <v>0</v>
      </c>
      <c r="D39" s="62">
        <v>0</v>
      </c>
      <c r="E39" s="62">
        <v>105</v>
      </c>
      <c r="F39" s="62">
        <v>370</v>
      </c>
      <c r="G39" s="62">
        <v>0</v>
      </c>
      <c r="H39" s="62">
        <v>0</v>
      </c>
      <c r="I39" s="62">
        <v>0</v>
      </c>
      <c r="J39" s="62">
        <v>0</v>
      </c>
      <c r="K39" s="62">
        <f t="shared" si="1"/>
        <v>105</v>
      </c>
      <c r="L39" s="62">
        <f t="shared" si="2"/>
        <v>370</v>
      </c>
      <c r="M39" s="62">
        <v>16</v>
      </c>
      <c r="N39" s="62">
        <v>223</v>
      </c>
      <c r="O39" s="62">
        <v>0</v>
      </c>
      <c r="P39" s="62">
        <v>0</v>
      </c>
      <c r="Q39" s="62">
        <v>54</v>
      </c>
      <c r="R39" s="62">
        <v>358</v>
      </c>
      <c r="S39" s="62">
        <v>0</v>
      </c>
      <c r="T39" s="62">
        <v>0</v>
      </c>
      <c r="U39" s="170">
        <v>178</v>
      </c>
      <c r="V39" s="62">
        <f t="shared" si="4"/>
        <v>951</v>
      </c>
      <c r="W39" s="69">
        <f>'Pri Sec_outstanding_6'!P39</f>
        <v>2016</v>
      </c>
      <c r="X39" s="69">
        <f t="shared" si="5"/>
        <v>2967</v>
      </c>
      <c r="Y39" s="69">
        <f>'CD Ratio_3'!F39</f>
        <v>2967</v>
      </c>
      <c r="Z39" s="69">
        <f t="shared" si="0"/>
        <v>0</v>
      </c>
    </row>
    <row r="40" spans="1:26">
      <c r="A40" s="48">
        <v>34</v>
      </c>
      <c r="B40" s="61" t="s">
        <v>200</v>
      </c>
      <c r="C40" s="62">
        <v>0</v>
      </c>
      <c r="D40" s="62">
        <v>0</v>
      </c>
      <c r="E40" s="62">
        <v>0</v>
      </c>
      <c r="F40" s="62">
        <v>0</v>
      </c>
      <c r="G40" s="62">
        <v>0</v>
      </c>
      <c r="H40" s="62">
        <v>0</v>
      </c>
      <c r="I40" s="62">
        <v>0</v>
      </c>
      <c r="J40" s="62">
        <v>0</v>
      </c>
      <c r="K40" s="62">
        <f t="shared" si="1"/>
        <v>0</v>
      </c>
      <c r="L40" s="62">
        <f t="shared" si="2"/>
        <v>0</v>
      </c>
      <c r="M40" s="62">
        <v>0</v>
      </c>
      <c r="N40" s="62">
        <v>0</v>
      </c>
      <c r="O40" s="62">
        <v>0</v>
      </c>
      <c r="P40" s="62">
        <v>0</v>
      </c>
      <c r="Q40" s="62">
        <v>0</v>
      </c>
      <c r="R40" s="62">
        <v>0</v>
      </c>
      <c r="S40" s="62">
        <v>235</v>
      </c>
      <c r="T40" s="62">
        <v>1881</v>
      </c>
      <c r="U40" s="170">
        <v>0</v>
      </c>
      <c r="V40" s="62">
        <f t="shared" si="4"/>
        <v>1881</v>
      </c>
      <c r="W40" s="69">
        <f>'Pri Sec_outstanding_6'!P40</f>
        <v>36701.199999999997</v>
      </c>
      <c r="X40" s="69">
        <f t="shared" si="5"/>
        <v>38582.199999999997</v>
      </c>
      <c r="Y40" s="69">
        <f>'CD Ratio_3'!F40</f>
        <v>38582</v>
      </c>
      <c r="Z40" s="69">
        <f t="shared" si="0"/>
        <v>0.19999999999708962</v>
      </c>
    </row>
    <row r="41" spans="1:26">
      <c r="A41" s="48">
        <v>35</v>
      </c>
      <c r="B41" s="61" t="s">
        <v>201</v>
      </c>
      <c r="C41" s="62">
        <v>0</v>
      </c>
      <c r="D41" s="62">
        <v>0</v>
      </c>
      <c r="E41" s="62">
        <v>0</v>
      </c>
      <c r="F41" s="62">
        <v>0</v>
      </c>
      <c r="G41" s="62">
        <v>0</v>
      </c>
      <c r="H41" s="62">
        <v>0</v>
      </c>
      <c r="I41" s="62">
        <v>0</v>
      </c>
      <c r="J41" s="62">
        <v>0</v>
      </c>
      <c r="K41" s="62">
        <f t="shared" si="1"/>
        <v>0</v>
      </c>
      <c r="L41" s="62">
        <f t="shared" si="2"/>
        <v>0</v>
      </c>
      <c r="M41" s="62">
        <v>0</v>
      </c>
      <c r="N41" s="62">
        <v>0</v>
      </c>
      <c r="O41" s="62">
        <v>0</v>
      </c>
      <c r="P41" s="62">
        <v>0</v>
      </c>
      <c r="Q41" s="62">
        <v>0</v>
      </c>
      <c r="R41" s="62">
        <v>0</v>
      </c>
      <c r="S41" s="62">
        <v>554</v>
      </c>
      <c r="T41" s="62">
        <v>3943</v>
      </c>
      <c r="U41" s="170">
        <v>0</v>
      </c>
      <c r="V41" s="62">
        <f t="shared" si="4"/>
        <v>3943</v>
      </c>
      <c r="W41" s="69">
        <f>'Pri Sec_outstanding_6'!P41</f>
        <v>16070</v>
      </c>
      <c r="X41" s="69">
        <f t="shared" si="5"/>
        <v>20013</v>
      </c>
      <c r="Y41" s="69">
        <f>'CD Ratio_3'!F41</f>
        <v>20013.019</v>
      </c>
      <c r="Z41" s="69">
        <f t="shared" si="0"/>
        <v>-1.9000000000232831E-2</v>
      </c>
    </row>
    <row r="42" spans="1:26">
      <c r="A42" s="48">
        <v>36</v>
      </c>
      <c r="B42" s="61" t="s">
        <v>70</v>
      </c>
      <c r="C42" s="62">
        <v>0</v>
      </c>
      <c r="D42" s="62">
        <v>0</v>
      </c>
      <c r="E42" s="62">
        <v>0</v>
      </c>
      <c r="F42" s="62">
        <v>0</v>
      </c>
      <c r="G42" s="62">
        <v>0</v>
      </c>
      <c r="H42" s="62">
        <v>0</v>
      </c>
      <c r="I42" s="62">
        <v>0</v>
      </c>
      <c r="J42" s="62">
        <v>0</v>
      </c>
      <c r="K42" s="62">
        <f t="shared" si="1"/>
        <v>0</v>
      </c>
      <c r="L42" s="62">
        <f t="shared" si="2"/>
        <v>0</v>
      </c>
      <c r="M42" s="62">
        <v>0</v>
      </c>
      <c r="N42" s="62">
        <v>0</v>
      </c>
      <c r="O42" s="62">
        <v>0</v>
      </c>
      <c r="P42" s="62">
        <v>0</v>
      </c>
      <c r="Q42" s="62">
        <v>0</v>
      </c>
      <c r="R42" s="62">
        <v>0</v>
      </c>
      <c r="S42" s="62">
        <v>5626</v>
      </c>
      <c r="T42" s="62">
        <v>102179.03</v>
      </c>
      <c r="U42" s="170">
        <v>0</v>
      </c>
      <c r="V42" s="62">
        <f t="shared" si="4"/>
        <v>102179.03</v>
      </c>
      <c r="W42" s="69">
        <f>'Pri Sec_outstanding_6'!P42</f>
        <v>234413.23</v>
      </c>
      <c r="X42" s="69">
        <f t="shared" si="5"/>
        <v>336592.26</v>
      </c>
      <c r="Y42" s="69">
        <f>'CD Ratio_3'!F42</f>
        <v>336592.25</v>
      </c>
      <c r="Z42" s="69">
        <f t="shared" si="0"/>
        <v>1.0000000009313226E-2</v>
      </c>
    </row>
    <row r="43" spans="1:26">
      <c r="A43" s="48">
        <v>37</v>
      </c>
      <c r="B43" s="61" t="s">
        <v>202</v>
      </c>
      <c r="C43" s="62">
        <v>0</v>
      </c>
      <c r="D43" s="62">
        <v>0</v>
      </c>
      <c r="E43" s="62">
        <v>0</v>
      </c>
      <c r="F43" s="62">
        <v>0</v>
      </c>
      <c r="G43" s="62">
        <v>0</v>
      </c>
      <c r="H43" s="62">
        <v>0</v>
      </c>
      <c r="I43" s="62">
        <v>0</v>
      </c>
      <c r="J43" s="62">
        <v>0</v>
      </c>
      <c r="K43" s="62">
        <f t="shared" si="1"/>
        <v>0</v>
      </c>
      <c r="L43" s="62">
        <f t="shared" si="2"/>
        <v>0</v>
      </c>
      <c r="M43" s="62">
        <v>0</v>
      </c>
      <c r="N43" s="62">
        <v>0</v>
      </c>
      <c r="O43" s="62">
        <v>0</v>
      </c>
      <c r="P43" s="62">
        <v>0</v>
      </c>
      <c r="Q43" s="62">
        <v>0</v>
      </c>
      <c r="R43" s="62">
        <v>0</v>
      </c>
      <c r="S43" s="62">
        <v>153</v>
      </c>
      <c r="T43" s="62">
        <v>4796</v>
      </c>
      <c r="U43" s="170">
        <v>143</v>
      </c>
      <c r="V43" s="62">
        <f t="shared" si="4"/>
        <v>4796</v>
      </c>
      <c r="W43" s="69">
        <f>'Pri Sec_outstanding_6'!P43</f>
        <v>1563</v>
      </c>
      <c r="X43" s="69">
        <f t="shared" si="5"/>
        <v>6359</v>
      </c>
      <c r="Y43" s="69">
        <f>'CD Ratio_3'!F43</f>
        <v>6359</v>
      </c>
      <c r="Z43" s="69">
        <f t="shared" si="0"/>
        <v>0</v>
      </c>
    </row>
    <row r="44" spans="1:26">
      <c r="A44" s="48">
        <v>38</v>
      </c>
      <c r="B44" s="61" t="s">
        <v>203</v>
      </c>
      <c r="C44" s="62">
        <v>29</v>
      </c>
      <c r="D44" s="62">
        <v>87</v>
      </c>
      <c r="E44" s="62">
        <v>0</v>
      </c>
      <c r="F44" s="62">
        <v>0</v>
      </c>
      <c r="G44" s="62">
        <v>0</v>
      </c>
      <c r="H44" s="62">
        <v>0</v>
      </c>
      <c r="I44" s="62">
        <v>0</v>
      </c>
      <c r="J44" s="62">
        <v>0</v>
      </c>
      <c r="K44" s="62">
        <f t="shared" si="1"/>
        <v>0</v>
      </c>
      <c r="L44" s="62">
        <f t="shared" si="2"/>
        <v>0</v>
      </c>
      <c r="M44" s="62">
        <v>0</v>
      </c>
      <c r="N44" s="62">
        <v>0</v>
      </c>
      <c r="O44" s="62">
        <v>8</v>
      </c>
      <c r="P44" s="62">
        <v>276</v>
      </c>
      <c r="Q44" s="62">
        <v>340</v>
      </c>
      <c r="R44" s="62">
        <v>801</v>
      </c>
      <c r="S44" s="62">
        <v>13885</v>
      </c>
      <c r="T44" s="62">
        <v>15354</v>
      </c>
      <c r="U44" s="170">
        <v>1050</v>
      </c>
      <c r="V44" s="62">
        <f t="shared" si="4"/>
        <v>16518</v>
      </c>
      <c r="W44" s="69">
        <f>'Pri Sec_outstanding_6'!P44</f>
        <v>61481</v>
      </c>
      <c r="X44" s="69">
        <f t="shared" si="5"/>
        <v>77999</v>
      </c>
      <c r="Y44" s="69">
        <f>'CD Ratio_3'!F44</f>
        <v>77999</v>
      </c>
      <c r="Z44" s="69">
        <f t="shared" si="0"/>
        <v>0</v>
      </c>
    </row>
    <row r="45" spans="1:26">
      <c r="A45" s="48">
        <v>39</v>
      </c>
      <c r="B45" s="61" t="s">
        <v>204</v>
      </c>
      <c r="C45" s="62">
        <v>3</v>
      </c>
      <c r="D45" s="62">
        <v>30</v>
      </c>
      <c r="E45" s="62">
        <v>5</v>
      </c>
      <c r="F45" s="62">
        <v>50</v>
      </c>
      <c r="G45" s="62">
        <v>5</v>
      </c>
      <c r="H45" s="62">
        <v>150</v>
      </c>
      <c r="I45" s="62">
        <v>0</v>
      </c>
      <c r="J45" s="62">
        <v>0</v>
      </c>
      <c r="K45" s="62">
        <f t="shared" si="1"/>
        <v>10</v>
      </c>
      <c r="L45" s="62">
        <f t="shared" si="2"/>
        <v>200</v>
      </c>
      <c r="M45" s="62">
        <v>1</v>
      </c>
      <c r="N45" s="62">
        <v>3</v>
      </c>
      <c r="O45" s="62">
        <v>1</v>
      </c>
      <c r="P45" s="62">
        <v>1.3</v>
      </c>
      <c r="Q45" s="62">
        <v>0</v>
      </c>
      <c r="R45" s="62">
        <v>0</v>
      </c>
      <c r="S45" s="62">
        <v>0</v>
      </c>
      <c r="T45" s="62">
        <v>0</v>
      </c>
      <c r="U45" s="170">
        <v>15</v>
      </c>
      <c r="V45" s="62">
        <f t="shared" si="4"/>
        <v>234.3</v>
      </c>
      <c r="W45" s="69">
        <f>'Pri Sec_outstanding_6'!P45</f>
        <v>6436.7</v>
      </c>
      <c r="X45" s="69">
        <f t="shared" si="5"/>
        <v>6671</v>
      </c>
      <c r="Y45" s="69">
        <f>'CD Ratio_3'!F45</f>
        <v>6671</v>
      </c>
      <c r="Z45" s="69">
        <f t="shared" si="0"/>
        <v>0</v>
      </c>
    </row>
    <row r="46" spans="1:26">
      <c r="A46" s="48">
        <v>40</v>
      </c>
      <c r="B46" s="61" t="s">
        <v>74</v>
      </c>
      <c r="C46" s="62">
        <v>0</v>
      </c>
      <c r="D46" s="62">
        <v>0</v>
      </c>
      <c r="E46" s="62">
        <v>0</v>
      </c>
      <c r="F46" s="62">
        <v>0</v>
      </c>
      <c r="G46" s="62">
        <v>0</v>
      </c>
      <c r="H46" s="62">
        <v>0</v>
      </c>
      <c r="I46" s="62">
        <v>0</v>
      </c>
      <c r="J46" s="62">
        <v>0</v>
      </c>
      <c r="K46" s="62">
        <f t="shared" si="1"/>
        <v>0</v>
      </c>
      <c r="L46" s="62">
        <f t="shared" si="2"/>
        <v>0</v>
      </c>
      <c r="M46" s="62">
        <v>0</v>
      </c>
      <c r="N46" s="62">
        <v>0</v>
      </c>
      <c r="O46" s="62">
        <v>0</v>
      </c>
      <c r="P46" s="62">
        <v>0</v>
      </c>
      <c r="Q46" s="62">
        <v>0</v>
      </c>
      <c r="R46" s="62">
        <v>0</v>
      </c>
      <c r="S46" s="62">
        <v>2983</v>
      </c>
      <c r="T46" s="62">
        <v>13275</v>
      </c>
      <c r="U46" s="170">
        <v>0</v>
      </c>
      <c r="V46" s="62">
        <f t="shared" si="4"/>
        <v>13275</v>
      </c>
      <c r="W46" s="69">
        <f>'Pri Sec_outstanding_6'!P46</f>
        <v>0</v>
      </c>
      <c r="X46" s="69">
        <f t="shared" si="5"/>
        <v>13275</v>
      </c>
      <c r="Y46" s="69">
        <f>'CD Ratio_3'!F46</f>
        <v>13275</v>
      </c>
      <c r="Z46" s="69">
        <f t="shared" si="0"/>
        <v>0</v>
      </c>
    </row>
    <row r="47" spans="1:26">
      <c r="A47" s="48">
        <v>41</v>
      </c>
      <c r="B47" s="61" t="s">
        <v>205</v>
      </c>
      <c r="C47" s="62">
        <v>0</v>
      </c>
      <c r="D47" s="62">
        <v>0</v>
      </c>
      <c r="E47" s="62">
        <v>0</v>
      </c>
      <c r="F47" s="62">
        <v>0</v>
      </c>
      <c r="G47" s="62">
        <v>0</v>
      </c>
      <c r="H47" s="62">
        <v>0</v>
      </c>
      <c r="I47" s="62">
        <v>0</v>
      </c>
      <c r="J47" s="62">
        <v>0</v>
      </c>
      <c r="K47" s="62">
        <f t="shared" si="1"/>
        <v>0</v>
      </c>
      <c r="L47" s="62">
        <f t="shared" si="2"/>
        <v>0</v>
      </c>
      <c r="M47" s="62">
        <v>0</v>
      </c>
      <c r="N47" s="62">
        <v>0</v>
      </c>
      <c r="O47" s="62">
        <v>0</v>
      </c>
      <c r="P47" s="62">
        <v>0</v>
      </c>
      <c r="Q47" s="62">
        <v>0</v>
      </c>
      <c r="R47" s="62">
        <v>0</v>
      </c>
      <c r="S47" s="62">
        <v>433</v>
      </c>
      <c r="T47" s="62">
        <v>2225</v>
      </c>
      <c r="U47" s="170">
        <v>0</v>
      </c>
      <c r="V47" s="62">
        <f t="shared" si="4"/>
        <v>2225</v>
      </c>
      <c r="W47" s="69">
        <f>'Pri Sec_outstanding_6'!P47</f>
        <v>2778.41</v>
      </c>
      <c r="X47" s="69">
        <f t="shared" si="5"/>
        <v>5003.41</v>
      </c>
      <c r="Y47" s="69">
        <f>'CD Ratio_3'!F47</f>
        <v>5003.1000000000004</v>
      </c>
      <c r="Z47" s="69">
        <f t="shared" si="0"/>
        <v>0.30999999999949068</v>
      </c>
    </row>
    <row r="48" spans="1:26">
      <c r="A48" s="48">
        <v>42</v>
      </c>
      <c r="B48" s="61" t="s">
        <v>73</v>
      </c>
      <c r="C48" s="62">
        <v>0</v>
      </c>
      <c r="D48" s="62">
        <v>0</v>
      </c>
      <c r="E48" s="62">
        <v>0</v>
      </c>
      <c r="F48" s="62">
        <v>0</v>
      </c>
      <c r="G48" s="62">
        <v>1</v>
      </c>
      <c r="H48" s="62">
        <v>252</v>
      </c>
      <c r="I48" s="62">
        <v>0</v>
      </c>
      <c r="J48" s="62">
        <v>0</v>
      </c>
      <c r="K48" s="62">
        <f t="shared" si="1"/>
        <v>1</v>
      </c>
      <c r="L48" s="62">
        <f t="shared" si="2"/>
        <v>252</v>
      </c>
      <c r="M48" s="62">
        <v>0</v>
      </c>
      <c r="N48" s="62">
        <v>0</v>
      </c>
      <c r="O48" s="62">
        <v>64</v>
      </c>
      <c r="P48" s="62">
        <v>1010</v>
      </c>
      <c r="Q48" s="62">
        <v>638</v>
      </c>
      <c r="R48" s="62">
        <v>2014</v>
      </c>
      <c r="S48" s="62">
        <v>970</v>
      </c>
      <c r="T48" s="62">
        <v>26465</v>
      </c>
      <c r="U48" s="170">
        <v>1288</v>
      </c>
      <c r="V48" s="62">
        <f t="shared" si="4"/>
        <v>29741</v>
      </c>
      <c r="W48" s="69">
        <f>'Pri Sec_outstanding_6'!P48</f>
        <v>101605</v>
      </c>
      <c r="X48" s="69">
        <f t="shared" si="5"/>
        <v>131346</v>
      </c>
      <c r="Y48" s="69">
        <f>'CD Ratio_3'!F48</f>
        <v>131346</v>
      </c>
      <c r="Z48" s="69">
        <f t="shared" si="0"/>
        <v>0</v>
      </c>
    </row>
    <row r="49" spans="1:28" s="70" customFormat="1">
      <c r="A49" s="246"/>
      <c r="B49" s="64" t="s">
        <v>297</v>
      </c>
      <c r="C49" s="65">
        <f>SUM(C28:C48)</f>
        <v>143</v>
      </c>
      <c r="D49" s="65">
        <f t="shared" ref="D49:V49" si="7">SUM(D28:D48)</f>
        <v>5265.21</v>
      </c>
      <c r="E49" s="65">
        <f t="shared" si="7"/>
        <v>768</v>
      </c>
      <c r="F49" s="65">
        <f t="shared" si="7"/>
        <v>5844.16</v>
      </c>
      <c r="G49" s="65">
        <f t="shared" si="7"/>
        <v>62</v>
      </c>
      <c r="H49" s="65">
        <f t="shared" si="7"/>
        <v>1887.88</v>
      </c>
      <c r="I49" s="65">
        <f t="shared" si="7"/>
        <v>89</v>
      </c>
      <c r="J49" s="65">
        <f t="shared" si="7"/>
        <v>14395.5</v>
      </c>
      <c r="K49" s="65">
        <f t="shared" si="7"/>
        <v>919</v>
      </c>
      <c r="L49" s="65">
        <f t="shared" si="7"/>
        <v>22127.54</v>
      </c>
      <c r="M49" s="65">
        <f t="shared" si="7"/>
        <v>34</v>
      </c>
      <c r="N49" s="65">
        <f t="shared" si="7"/>
        <v>419.90999999999997</v>
      </c>
      <c r="O49" s="65">
        <f t="shared" si="7"/>
        <v>8356</v>
      </c>
      <c r="P49" s="65">
        <f t="shared" si="7"/>
        <v>216544</v>
      </c>
      <c r="Q49" s="65">
        <f t="shared" si="7"/>
        <v>50539</v>
      </c>
      <c r="R49" s="65">
        <f t="shared" si="7"/>
        <v>168051.75</v>
      </c>
      <c r="S49" s="65">
        <f t="shared" si="7"/>
        <v>557391</v>
      </c>
      <c r="T49" s="65">
        <f t="shared" si="7"/>
        <v>1857256.16</v>
      </c>
      <c r="U49" s="65">
        <f t="shared" si="7"/>
        <v>551489</v>
      </c>
      <c r="V49" s="65">
        <f t="shared" si="7"/>
        <v>2269664.5699999994</v>
      </c>
      <c r="W49" s="70">
        <f>'Pri Sec_outstanding_6'!P49</f>
        <v>2812082.1400000006</v>
      </c>
      <c r="X49" s="70">
        <f t="shared" si="5"/>
        <v>5081746.71</v>
      </c>
      <c r="Y49" s="70">
        <f>'CD Ratio_3'!F49</f>
        <v>5081746.0190000003</v>
      </c>
      <c r="Z49" s="70">
        <f t="shared" si="0"/>
        <v>0.69099999964237213</v>
      </c>
      <c r="AB49" s="69"/>
    </row>
    <row r="50" spans="1:28">
      <c r="A50" s="48">
        <v>43</v>
      </c>
      <c r="B50" s="61" t="s">
        <v>43</v>
      </c>
      <c r="C50" s="62">
        <v>0</v>
      </c>
      <c r="D50" s="62">
        <v>0</v>
      </c>
      <c r="E50" s="62">
        <v>0</v>
      </c>
      <c r="F50" s="62">
        <v>0</v>
      </c>
      <c r="G50" s="62">
        <v>0</v>
      </c>
      <c r="H50" s="62">
        <v>0</v>
      </c>
      <c r="I50" s="62">
        <v>0</v>
      </c>
      <c r="J50" s="62">
        <v>0</v>
      </c>
      <c r="K50" s="62">
        <f t="shared" si="1"/>
        <v>0</v>
      </c>
      <c r="L50" s="62">
        <f t="shared" si="2"/>
        <v>0</v>
      </c>
      <c r="M50" s="62">
        <v>0</v>
      </c>
      <c r="N50" s="62">
        <v>0</v>
      </c>
      <c r="O50" s="62">
        <v>252</v>
      </c>
      <c r="P50" s="62">
        <v>3666.68</v>
      </c>
      <c r="Q50" s="62">
        <v>8713</v>
      </c>
      <c r="R50" s="62">
        <v>7299.82</v>
      </c>
      <c r="S50" s="62">
        <v>17780</v>
      </c>
      <c r="T50" s="62">
        <v>32425.83</v>
      </c>
      <c r="U50" s="170">
        <f t="shared" si="3"/>
        <v>26745</v>
      </c>
      <c r="V50" s="62">
        <f t="shared" si="4"/>
        <v>43392.33</v>
      </c>
      <c r="W50" s="69">
        <f>'Pri Sec_outstanding_6'!P50</f>
        <v>371249.37</v>
      </c>
      <c r="X50" s="69">
        <f t="shared" si="5"/>
        <v>414641.7</v>
      </c>
      <c r="Y50" s="69">
        <f>'CD Ratio_3'!F50</f>
        <v>414641.72</v>
      </c>
      <c r="Z50" s="69">
        <f t="shared" si="0"/>
        <v>-1.9999999960418791E-2</v>
      </c>
    </row>
    <row r="51" spans="1:28">
      <c r="A51" s="48">
        <v>44</v>
      </c>
      <c r="B51" s="61" t="s">
        <v>206</v>
      </c>
      <c r="C51" s="62">
        <v>0</v>
      </c>
      <c r="D51" s="62">
        <v>0</v>
      </c>
      <c r="E51" s="62">
        <v>0</v>
      </c>
      <c r="F51" s="62">
        <v>0</v>
      </c>
      <c r="G51" s="62">
        <v>0</v>
      </c>
      <c r="H51" s="62">
        <v>0</v>
      </c>
      <c r="I51" s="62">
        <v>0</v>
      </c>
      <c r="J51" s="62">
        <v>0</v>
      </c>
      <c r="K51" s="62">
        <f t="shared" si="1"/>
        <v>0</v>
      </c>
      <c r="L51" s="62">
        <f t="shared" si="2"/>
        <v>0</v>
      </c>
      <c r="M51" s="62">
        <v>0</v>
      </c>
      <c r="N51" s="62">
        <v>0</v>
      </c>
      <c r="O51" s="62">
        <v>0</v>
      </c>
      <c r="P51" s="62">
        <v>0</v>
      </c>
      <c r="Q51" s="62">
        <v>5436</v>
      </c>
      <c r="R51" s="62">
        <v>5474</v>
      </c>
      <c r="S51" s="62">
        <v>10164</v>
      </c>
      <c r="T51" s="62">
        <v>11436</v>
      </c>
      <c r="U51" s="170">
        <f t="shared" si="3"/>
        <v>15600</v>
      </c>
      <c r="V51" s="62">
        <f t="shared" si="4"/>
        <v>16910</v>
      </c>
      <c r="W51" s="69">
        <f>'Pri Sec_outstanding_6'!P51</f>
        <v>259657</v>
      </c>
      <c r="X51" s="69">
        <f t="shared" si="5"/>
        <v>276567</v>
      </c>
      <c r="Y51" s="69">
        <f>'CD Ratio_3'!F51</f>
        <v>276567</v>
      </c>
      <c r="Z51" s="69">
        <f t="shared" si="0"/>
        <v>0</v>
      </c>
    </row>
    <row r="52" spans="1:28">
      <c r="A52" s="48">
        <v>45</v>
      </c>
      <c r="B52" s="61" t="s">
        <v>49</v>
      </c>
      <c r="C52" s="62">
        <v>0</v>
      </c>
      <c r="D52" s="62">
        <v>0</v>
      </c>
      <c r="E52" s="62">
        <v>0</v>
      </c>
      <c r="F52" s="62">
        <v>0</v>
      </c>
      <c r="G52" s="62">
        <v>0</v>
      </c>
      <c r="H52" s="62">
        <v>0</v>
      </c>
      <c r="I52" s="62">
        <v>0</v>
      </c>
      <c r="J52" s="62">
        <v>0</v>
      </c>
      <c r="K52" s="62">
        <f t="shared" si="1"/>
        <v>0</v>
      </c>
      <c r="L52" s="62">
        <f t="shared" si="2"/>
        <v>0</v>
      </c>
      <c r="M52" s="62">
        <v>0</v>
      </c>
      <c r="N52" s="62">
        <v>0</v>
      </c>
      <c r="O52" s="62">
        <v>765</v>
      </c>
      <c r="P52" s="62">
        <v>1265.79</v>
      </c>
      <c r="Q52" s="62">
        <v>1624</v>
      </c>
      <c r="R52" s="62">
        <v>977.78</v>
      </c>
      <c r="S52" s="62">
        <v>15474</v>
      </c>
      <c r="T52" s="62">
        <v>37283.120000000003</v>
      </c>
      <c r="U52" s="170">
        <f t="shared" si="3"/>
        <v>17863</v>
      </c>
      <c r="V52" s="62">
        <f t="shared" si="4"/>
        <v>39526.69</v>
      </c>
      <c r="W52" s="69">
        <f>'Pri Sec_outstanding_6'!P52</f>
        <v>449883.6</v>
      </c>
      <c r="X52" s="69">
        <f t="shared" si="5"/>
        <v>489410.29</v>
      </c>
      <c r="Y52" s="69">
        <f>'CD Ratio_3'!F52</f>
        <v>489410.26</v>
      </c>
      <c r="Z52" s="69">
        <f t="shared" si="0"/>
        <v>2.9999999969732016E-2</v>
      </c>
    </row>
    <row r="53" spans="1:28" s="70" customFormat="1">
      <c r="A53" s="246"/>
      <c r="B53" s="64" t="s">
        <v>307</v>
      </c>
      <c r="C53" s="65">
        <f>SUM(C50:C52)</f>
        <v>0</v>
      </c>
      <c r="D53" s="65">
        <f t="shared" ref="D53:V53" si="8">SUM(D50:D52)</f>
        <v>0</v>
      </c>
      <c r="E53" s="65">
        <f t="shared" si="8"/>
        <v>0</v>
      </c>
      <c r="F53" s="65">
        <f t="shared" si="8"/>
        <v>0</v>
      </c>
      <c r="G53" s="65">
        <f t="shared" si="8"/>
        <v>0</v>
      </c>
      <c r="H53" s="65">
        <f t="shared" si="8"/>
        <v>0</v>
      </c>
      <c r="I53" s="65">
        <f t="shared" si="8"/>
        <v>0</v>
      </c>
      <c r="J53" s="65">
        <f t="shared" si="8"/>
        <v>0</v>
      </c>
      <c r="K53" s="65">
        <f t="shared" si="8"/>
        <v>0</v>
      </c>
      <c r="L53" s="65">
        <f t="shared" si="8"/>
        <v>0</v>
      </c>
      <c r="M53" s="65">
        <f t="shared" si="8"/>
        <v>0</v>
      </c>
      <c r="N53" s="65">
        <f t="shared" si="8"/>
        <v>0</v>
      </c>
      <c r="O53" s="65">
        <f t="shared" si="8"/>
        <v>1017</v>
      </c>
      <c r="P53" s="65">
        <f t="shared" si="8"/>
        <v>4932.4699999999993</v>
      </c>
      <c r="Q53" s="65">
        <f t="shared" si="8"/>
        <v>15773</v>
      </c>
      <c r="R53" s="65">
        <f t="shared" si="8"/>
        <v>13751.6</v>
      </c>
      <c r="S53" s="65">
        <f t="shared" si="8"/>
        <v>43418</v>
      </c>
      <c r="T53" s="65">
        <f t="shared" si="8"/>
        <v>81144.950000000012</v>
      </c>
      <c r="U53" s="65">
        <f t="shared" si="8"/>
        <v>60208</v>
      </c>
      <c r="V53" s="65">
        <f t="shared" si="8"/>
        <v>99829.02</v>
      </c>
      <c r="W53" s="70">
        <f>'Pri Sec_outstanding_6'!P53</f>
        <v>1080789.97</v>
      </c>
      <c r="X53" s="70">
        <f t="shared" si="5"/>
        <v>1180618.99</v>
      </c>
      <c r="Y53" s="70">
        <f>'CD Ratio_3'!F53</f>
        <v>1180618.98</v>
      </c>
      <c r="Z53" s="70">
        <f t="shared" si="0"/>
        <v>1.0000000009313226E-2</v>
      </c>
      <c r="AB53" s="69"/>
    </row>
    <row r="54" spans="1:28">
      <c r="A54" s="48">
        <v>46</v>
      </c>
      <c r="B54" s="61" t="s">
        <v>298</v>
      </c>
      <c r="C54" s="62">
        <v>0</v>
      </c>
      <c r="D54" s="62">
        <v>0</v>
      </c>
      <c r="E54" s="62">
        <v>0</v>
      </c>
      <c r="F54" s="62">
        <v>0</v>
      </c>
      <c r="G54" s="62">
        <v>0</v>
      </c>
      <c r="H54" s="62">
        <v>0</v>
      </c>
      <c r="I54" s="62">
        <v>0</v>
      </c>
      <c r="J54" s="62">
        <v>0</v>
      </c>
      <c r="K54" s="62">
        <f t="shared" si="1"/>
        <v>0</v>
      </c>
      <c r="L54" s="62">
        <f t="shared" si="2"/>
        <v>0</v>
      </c>
      <c r="M54" s="62">
        <v>0</v>
      </c>
      <c r="N54" s="62">
        <v>0</v>
      </c>
      <c r="O54" s="62">
        <v>0</v>
      </c>
      <c r="P54" s="62">
        <v>0</v>
      </c>
      <c r="Q54" s="62">
        <v>0</v>
      </c>
      <c r="R54" s="62">
        <v>0</v>
      </c>
      <c r="S54" s="62">
        <v>0</v>
      </c>
      <c r="T54" s="62">
        <v>0</v>
      </c>
      <c r="U54" s="170">
        <f t="shared" si="3"/>
        <v>0</v>
      </c>
      <c r="V54" s="62">
        <f t="shared" si="4"/>
        <v>0</v>
      </c>
      <c r="W54" s="69">
        <f>'Pri Sec_outstanding_6'!P54</f>
        <v>0</v>
      </c>
      <c r="X54" s="69">
        <f t="shared" si="5"/>
        <v>0</v>
      </c>
      <c r="Y54" s="69">
        <f>'CD Ratio_3'!F54</f>
        <v>0</v>
      </c>
      <c r="Z54" s="69">
        <f t="shared" si="0"/>
        <v>0</v>
      </c>
    </row>
    <row r="55" spans="1:28">
      <c r="A55" s="48">
        <v>47</v>
      </c>
      <c r="B55" s="61" t="s">
        <v>231</v>
      </c>
      <c r="C55" s="62">
        <v>0</v>
      </c>
      <c r="D55" s="62">
        <v>0</v>
      </c>
      <c r="E55" s="62">
        <v>0</v>
      </c>
      <c r="F55" s="62">
        <v>0</v>
      </c>
      <c r="G55" s="62">
        <v>0</v>
      </c>
      <c r="H55" s="62">
        <v>0</v>
      </c>
      <c r="I55" s="62">
        <v>0</v>
      </c>
      <c r="J55" s="62">
        <v>0</v>
      </c>
      <c r="K55" s="62">
        <f t="shared" si="1"/>
        <v>0</v>
      </c>
      <c r="L55" s="62">
        <f t="shared" si="2"/>
        <v>0</v>
      </c>
      <c r="M55" s="62">
        <v>0</v>
      </c>
      <c r="N55" s="62">
        <v>0</v>
      </c>
      <c r="O55" s="62">
        <v>0</v>
      </c>
      <c r="P55" s="62">
        <v>0</v>
      </c>
      <c r="Q55" s="62">
        <v>0</v>
      </c>
      <c r="R55" s="62">
        <v>0</v>
      </c>
      <c r="S55" s="62">
        <v>0</v>
      </c>
      <c r="T55" s="62">
        <v>0</v>
      </c>
      <c r="U55" s="170">
        <f t="shared" si="3"/>
        <v>0</v>
      </c>
      <c r="V55" s="62">
        <f t="shared" si="4"/>
        <v>0</v>
      </c>
      <c r="W55" s="69">
        <f>'Pri Sec_outstanding_6'!P55</f>
        <v>3112911</v>
      </c>
      <c r="X55" s="69">
        <f t="shared" si="5"/>
        <v>3112911</v>
      </c>
      <c r="Y55" s="69">
        <f>'CD Ratio_3'!F55</f>
        <v>3112911</v>
      </c>
      <c r="Z55" s="69">
        <f t="shared" si="0"/>
        <v>0</v>
      </c>
    </row>
    <row r="56" spans="1:28">
      <c r="A56" s="48">
        <v>48</v>
      </c>
      <c r="B56" s="61" t="s">
        <v>299</v>
      </c>
      <c r="C56" s="62">
        <v>0</v>
      </c>
      <c r="D56" s="62">
        <v>0</v>
      </c>
      <c r="E56" s="62">
        <v>0</v>
      </c>
      <c r="F56" s="62">
        <v>0</v>
      </c>
      <c r="G56" s="62">
        <v>0</v>
      </c>
      <c r="H56" s="62">
        <v>0</v>
      </c>
      <c r="I56" s="62">
        <v>0</v>
      </c>
      <c r="J56" s="62">
        <v>0</v>
      </c>
      <c r="K56" s="62">
        <f t="shared" si="1"/>
        <v>0</v>
      </c>
      <c r="L56" s="62">
        <f t="shared" si="2"/>
        <v>0</v>
      </c>
      <c r="M56" s="62">
        <v>0</v>
      </c>
      <c r="N56" s="62">
        <v>0</v>
      </c>
      <c r="O56" s="62">
        <v>0</v>
      </c>
      <c r="P56" s="62">
        <v>0</v>
      </c>
      <c r="Q56" s="62">
        <v>0</v>
      </c>
      <c r="R56" s="62">
        <v>0</v>
      </c>
      <c r="S56" s="62">
        <v>0</v>
      </c>
      <c r="T56" s="62">
        <v>0</v>
      </c>
      <c r="U56" s="170">
        <f t="shared" si="3"/>
        <v>0</v>
      </c>
      <c r="V56" s="62">
        <f t="shared" si="4"/>
        <v>0</v>
      </c>
      <c r="W56" s="69">
        <f>'Pri Sec_outstanding_6'!P56</f>
        <v>2587</v>
      </c>
      <c r="X56" s="69">
        <f t="shared" si="5"/>
        <v>2587</v>
      </c>
      <c r="Y56" s="69">
        <f>'CD Ratio_3'!F56</f>
        <v>2587</v>
      </c>
      <c r="Z56" s="69">
        <f t="shared" si="0"/>
        <v>0</v>
      </c>
    </row>
    <row r="57" spans="1:28">
      <c r="A57" s="48">
        <v>49</v>
      </c>
      <c r="B57" s="61" t="s">
        <v>305</v>
      </c>
      <c r="C57" s="62">
        <v>0</v>
      </c>
      <c r="D57" s="62">
        <v>0</v>
      </c>
      <c r="E57" s="62">
        <v>0</v>
      </c>
      <c r="F57" s="62">
        <v>0</v>
      </c>
      <c r="G57" s="62">
        <v>0</v>
      </c>
      <c r="H57" s="62">
        <v>0</v>
      </c>
      <c r="I57" s="62">
        <v>0</v>
      </c>
      <c r="J57" s="62">
        <v>0</v>
      </c>
      <c r="K57" s="62">
        <f t="shared" si="1"/>
        <v>0</v>
      </c>
      <c r="L57" s="62">
        <f t="shared" si="2"/>
        <v>0</v>
      </c>
      <c r="M57" s="62">
        <v>0</v>
      </c>
      <c r="N57" s="62">
        <v>0</v>
      </c>
      <c r="O57" s="62">
        <v>0</v>
      </c>
      <c r="P57" s="62">
        <v>0</v>
      </c>
      <c r="Q57" s="62">
        <v>0</v>
      </c>
      <c r="R57" s="62">
        <v>0</v>
      </c>
      <c r="S57" s="62">
        <v>0</v>
      </c>
      <c r="T57" s="62">
        <v>0</v>
      </c>
      <c r="U57" s="170">
        <f t="shared" si="3"/>
        <v>0</v>
      </c>
      <c r="V57" s="62">
        <f t="shared" si="4"/>
        <v>0</v>
      </c>
      <c r="W57" s="69">
        <f>'Pri Sec_outstanding_6'!P57</f>
        <v>4725</v>
      </c>
      <c r="X57" s="69">
        <f t="shared" si="5"/>
        <v>4725</v>
      </c>
      <c r="Y57" s="69">
        <f>'CD Ratio_3'!F57</f>
        <v>4725</v>
      </c>
      <c r="Z57" s="69">
        <f t="shared" si="0"/>
        <v>0</v>
      </c>
    </row>
    <row r="58" spans="1:28" s="70" customFormat="1">
      <c r="A58" s="246"/>
      <c r="B58" s="64" t="s">
        <v>300</v>
      </c>
      <c r="C58" s="65">
        <f>SUM(C54:C57)</f>
        <v>0</v>
      </c>
      <c r="D58" s="65">
        <f t="shared" ref="D58:V58" si="9">SUM(D54:D57)</f>
        <v>0</v>
      </c>
      <c r="E58" s="65">
        <f t="shared" si="9"/>
        <v>0</v>
      </c>
      <c r="F58" s="65">
        <f t="shared" si="9"/>
        <v>0</v>
      </c>
      <c r="G58" s="65">
        <f t="shared" si="9"/>
        <v>0</v>
      </c>
      <c r="H58" s="65">
        <f t="shared" si="9"/>
        <v>0</v>
      </c>
      <c r="I58" s="65">
        <f t="shared" si="9"/>
        <v>0</v>
      </c>
      <c r="J58" s="65">
        <f t="shared" si="9"/>
        <v>0</v>
      </c>
      <c r="K58" s="65">
        <f t="shared" si="9"/>
        <v>0</v>
      </c>
      <c r="L58" s="65">
        <f t="shared" si="9"/>
        <v>0</v>
      </c>
      <c r="M58" s="65">
        <f t="shared" si="9"/>
        <v>0</v>
      </c>
      <c r="N58" s="65">
        <f t="shared" si="9"/>
        <v>0</v>
      </c>
      <c r="O58" s="65">
        <f t="shared" si="9"/>
        <v>0</v>
      </c>
      <c r="P58" s="65">
        <f t="shared" si="9"/>
        <v>0</v>
      </c>
      <c r="Q58" s="65">
        <f t="shared" si="9"/>
        <v>0</v>
      </c>
      <c r="R58" s="65">
        <f t="shared" si="9"/>
        <v>0</v>
      </c>
      <c r="S58" s="65">
        <f t="shared" si="9"/>
        <v>0</v>
      </c>
      <c r="T58" s="65">
        <f t="shared" si="9"/>
        <v>0</v>
      </c>
      <c r="U58" s="65">
        <f t="shared" si="9"/>
        <v>0</v>
      </c>
      <c r="V58" s="65">
        <f t="shared" si="9"/>
        <v>0</v>
      </c>
      <c r="W58" s="70">
        <f>'Pri Sec_outstanding_6'!P58</f>
        <v>3120223</v>
      </c>
      <c r="X58" s="70">
        <f t="shared" si="5"/>
        <v>3120223</v>
      </c>
      <c r="Y58" s="70">
        <f>'CD Ratio_3'!F58</f>
        <v>3120223</v>
      </c>
      <c r="Z58" s="70">
        <f t="shared" si="0"/>
        <v>0</v>
      </c>
      <c r="AB58" s="69"/>
    </row>
    <row r="59" spans="1:28" s="70" customFormat="1">
      <c r="A59" s="246"/>
      <c r="B59" s="64" t="s">
        <v>232</v>
      </c>
      <c r="C59" s="65">
        <f>C58+C53+C49+C27</f>
        <v>293</v>
      </c>
      <c r="D59" s="65">
        <f t="shared" ref="D59:V59" si="10">D58+D53+D49+D27</f>
        <v>113376.45</v>
      </c>
      <c r="E59" s="65">
        <f t="shared" si="10"/>
        <v>1897</v>
      </c>
      <c r="F59" s="65">
        <f t="shared" si="10"/>
        <v>144472.46</v>
      </c>
      <c r="G59" s="65">
        <f t="shared" si="10"/>
        <v>1568</v>
      </c>
      <c r="H59" s="65">
        <f t="shared" si="10"/>
        <v>60287.28</v>
      </c>
      <c r="I59" s="65">
        <f t="shared" si="10"/>
        <v>2253</v>
      </c>
      <c r="J59" s="65">
        <f t="shared" si="10"/>
        <v>330943.02</v>
      </c>
      <c r="K59" s="65">
        <f t="shared" si="10"/>
        <v>5718</v>
      </c>
      <c r="L59" s="65">
        <f t="shared" si="10"/>
        <v>535702.76</v>
      </c>
      <c r="M59" s="65">
        <f t="shared" si="10"/>
        <v>5116</v>
      </c>
      <c r="N59" s="65">
        <f t="shared" si="10"/>
        <v>50311.22</v>
      </c>
      <c r="O59" s="65">
        <f t="shared" si="10"/>
        <v>42147</v>
      </c>
      <c r="P59" s="65">
        <f t="shared" si="10"/>
        <v>1161245.48</v>
      </c>
      <c r="Q59" s="65">
        <f t="shared" si="10"/>
        <v>445456</v>
      </c>
      <c r="R59" s="65">
        <f t="shared" si="10"/>
        <v>1251819.7200000002</v>
      </c>
      <c r="S59" s="65">
        <f t="shared" si="10"/>
        <v>867039</v>
      </c>
      <c r="T59" s="65">
        <f t="shared" si="10"/>
        <v>6671626.7400000002</v>
      </c>
      <c r="U59" s="65">
        <f t="shared" si="10"/>
        <v>1299876</v>
      </c>
      <c r="V59" s="65">
        <f t="shared" si="10"/>
        <v>9784082.3699999992</v>
      </c>
      <c r="W59" s="70">
        <f>'Pri Sec_outstanding_6'!P59</f>
        <v>17508310.379999999</v>
      </c>
      <c r="X59" s="70">
        <f t="shared" si="5"/>
        <v>27292392.75</v>
      </c>
      <c r="Y59" s="70">
        <f>'CD Ratio_3'!F59</f>
        <v>27292391.879000001</v>
      </c>
      <c r="Z59" s="70">
        <f t="shared" si="0"/>
        <v>0.87099999934434891</v>
      </c>
      <c r="AB59" s="69"/>
    </row>
    <row r="60" spans="1:28">
      <c r="L60" s="69" t="s">
        <v>1222</v>
      </c>
    </row>
    <row r="61" spans="1:28">
      <c r="M61" s="70"/>
      <c r="N61" s="70"/>
    </row>
    <row r="65" spans="13:18">
      <c r="M65" s="70"/>
      <c r="N65" s="70"/>
    </row>
    <row r="67" spans="13:18">
      <c r="N67" s="67"/>
      <c r="R67" s="67"/>
    </row>
    <row r="71" spans="13:18">
      <c r="N71" s="70"/>
    </row>
    <row r="74" spans="13:18">
      <c r="N74" s="67"/>
    </row>
  </sheetData>
  <autoFilter ref="C5:Z59"/>
  <mergeCells count="15">
    <mergeCell ref="A1:V1"/>
    <mergeCell ref="A2:A5"/>
    <mergeCell ref="B2:B5"/>
    <mergeCell ref="C2:V2"/>
    <mergeCell ref="C3:D4"/>
    <mergeCell ref="E3:L3"/>
    <mergeCell ref="M3:N4"/>
    <mergeCell ref="O3:P4"/>
    <mergeCell ref="Q3:R4"/>
    <mergeCell ref="S3:T4"/>
    <mergeCell ref="U3:V4"/>
    <mergeCell ref="E4:F4"/>
    <mergeCell ref="G4:H4"/>
    <mergeCell ref="I4:J4"/>
    <mergeCell ref="K4:L4"/>
  </mergeCells>
  <conditionalFormatting sqref="Z1:Z1048576">
    <cfRule type="cellIs" dxfId="38" priority="1" operator="lessThan">
      <formula>0</formula>
    </cfRule>
    <cfRule type="cellIs" dxfId="37" priority="2" operator="greaterThan">
      <formula>0</formula>
    </cfRule>
  </conditionalFormatting>
  <pageMargins left="0.95" right="0.7" top="0.25" bottom="0.25" header="0.3" footer="0.3"/>
  <pageSetup paperSize="9" scale="63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2C1C91FC-83A2-4768-8982-51E97B215BD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39</vt:i4>
      </vt:variant>
      <vt:variant>
        <vt:lpstr>Named Ranges</vt:lpstr>
      </vt:variant>
      <vt:variant>
        <vt:i4>35</vt:i4>
      </vt:variant>
    </vt:vector>
  </HeadingPairs>
  <TitlesOfParts>
    <vt:vector size="74" baseType="lpstr">
      <vt:lpstr>Branch ATM_1</vt:lpstr>
      <vt:lpstr>CD Ratio_2</vt:lpstr>
      <vt:lpstr>CD Ratio_3</vt:lpstr>
      <vt:lpstr>CD Ratio_Dist_3(i)</vt:lpstr>
      <vt:lpstr>OutstandingAgri_4</vt:lpstr>
      <vt:lpstr>MSMEoutstanding_5</vt:lpstr>
      <vt:lpstr>Pri Sec_outstanding_6</vt:lpstr>
      <vt:lpstr>Weaker Sec_7</vt:lpstr>
      <vt:lpstr>NPS_OS_8</vt:lpstr>
      <vt:lpstr>ACP_Agri_9(i)</vt:lpstr>
      <vt:lpstr>ACP_Agri_9(ii)</vt:lpstr>
      <vt:lpstr>ACP_MSME_10</vt:lpstr>
      <vt:lpstr>ACP_PS_11(i)</vt:lpstr>
      <vt:lpstr>ACP_PS_11(ii)</vt:lpstr>
      <vt:lpstr>ACP_NPS_12</vt:lpstr>
      <vt:lpstr>NPA_13</vt:lpstr>
      <vt:lpstr>NPA_PS_14</vt:lpstr>
      <vt:lpstr>NPA_NPS_15</vt:lpstr>
      <vt:lpstr>NPA_Govt. Sch16</vt:lpstr>
      <vt:lpstr>KCC_17</vt:lpstr>
      <vt:lpstr>Education Loan_18</vt:lpstr>
      <vt:lpstr>SHGs_19</vt:lpstr>
      <vt:lpstr>Restructured Acs_33</vt:lpstr>
      <vt:lpstr>Minority_OS_20</vt:lpstr>
      <vt:lpstr>Minority_Disb_21</vt:lpstr>
      <vt:lpstr>SCST_OS_22</vt:lpstr>
      <vt:lpstr>SCST_Disb_23</vt:lpstr>
      <vt:lpstr>Women_24</vt:lpstr>
      <vt:lpstr>PMJDY_33</vt:lpstr>
      <vt:lpstr>PMJDY_25</vt:lpstr>
      <vt:lpstr>APY_26</vt:lpstr>
      <vt:lpstr>SSS_27</vt:lpstr>
      <vt:lpstr>RSETIs_28</vt:lpstr>
      <vt:lpstr>MUDRA_29</vt:lpstr>
      <vt:lpstr>SUI_30_Bank</vt:lpstr>
      <vt:lpstr>PMAY_31</vt:lpstr>
      <vt:lpstr>PMJJBY &amp; PMSBY_32</vt:lpstr>
      <vt:lpstr>Aadh_Auh_33</vt:lpstr>
      <vt:lpstr>Aadhaar Auth_31</vt:lpstr>
      <vt:lpstr>'Aadhaar Auth_31'!Print_Area</vt:lpstr>
      <vt:lpstr>'ACP_Agri_9(i)'!Print_Area</vt:lpstr>
      <vt:lpstr>'ACP_Agri_9(ii)'!Print_Area</vt:lpstr>
      <vt:lpstr>ACP_MSME_10!Print_Area</vt:lpstr>
      <vt:lpstr>ACP_NPS_12!Print_Area</vt:lpstr>
      <vt:lpstr>'ACP_PS_11(i)'!Print_Area</vt:lpstr>
      <vt:lpstr>'ACP_PS_11(ii)'!Print_Area</vt:lpstr>
      <vt:lpstr>APY_26!Print_Area</vt:lpstr>
      <vt:lpstr>'Branch ATM_1'!Print_Area</vt:lpstr>
      <vt:lpstr>'CD Ratio_3'!Print_Area</vt:lpstr>
      <vt:lpstr>'CD Ratio_Dist_3(i)'!Print_Area</vt:lpstr>
      <vt:lpstr>'Education Loan_18'!Print_Area</vt:lpstr>
      <vt:lpstr>KCC_17!Print_Area</vt:lpstr>
      <vt:lpstr>Minority_Disb_21!Print_Area</vt:lpstr>
      <vt:lpstr>Minority_OS_20!Print_Area</vt:lpstr>
      <vt:lpstr>MSMEoutstanding_5!Print_Area</vt:lpstr>
      <vt:lpstr>MUDRA_29!Print_Area</vt:lpstr>
      <vt:lpstr>NPA_13!Print_Area</vt:lpstr>
      <vt:lpstr>'NPA_Govt. Sch16'!Print_Area</vt:lpstr>
      <vt:lpstr>NPA_NPS_15!Print_Area</vt:lpstr>
      <vt:lpstr>NPA_PS_14!Print_Area</vt:lpstr>
      <vt:lpstr>NPS_OS_8!Print_Area</vt:lpstr>
      <vt:lpstr>OutstandingAgri_4!Print_Area</vt:lpstr>
      <vt:lpstr>PMJDY_25!Print_Area</vt:lpstr>
      <vt:lpstr>PMJDY_33!Print_Area</vt:lpstr>
      <vt:lpstr>'Pri Sec_outstanding_6'!Print_Area</vt:lpstr>
      <vt:lpstr>RSETIs_28!Print_Area</vt:lpstr>
      <vt:lpstr>SCST_Disb_23!Print_Area</vt:lpstr>
      <vt:lpstr>SCST_OS_22!Print_Area</vt:lpstr>
      <vt:lpstr>SHGs_19!Print_Area</vt:lpstr>
      <vt:lpstr>SSS_27!Print_Area</vt:lpstr>
      <vt:lpstr>SUI_30_Bank!Print_Area</vt:lpstr>
      <vt:lpstr>'Weaker Sec_7'!Print_Area</vt:lpstr>
      <vt:lpstr>Women_24!Print_Area</vt:lpstr>
      <vt:lpstr>'Branch ATM_1'!Print_Titles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2015-10-29T06:25:08Z</dcterms:created>
  <dcterms:modified xsi:type="dcterms:W3CDTF">2018-05-27T08:29:15Z</dcterms:modified>
</cp:coreProperties>
</file>